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66925"/>
  <mc:AlternateContent xmlns:mc="http://schemas.openxmlformats.org/markup-compatibility/2006">
    <mc:Choice Requires="x15">
      <x15ac:absPath xmlns:x15ac="http://schemas.microsoft.com/office/spreadsheetml/2010/11/ac" url="C:\Users\KCarlucci\OneDrive - DAI\Maputo LTTA\SPEED+ tech work\Cashew Report\Second Draft Revisions\"/>
    </mc:Choice>
  </mc:AlternateContent>
  <bookViews>
    <workbookView xWindow="0" yWindow="0" windowWidth="23040" windowHeight="9465" tabRatio="943" activeTab="2"/>
  </bookViews>
  <sheets>
    <sheet name="Introduction" sheetId="1" r:id="rId1"/>
    <sheet name="A. Policy Impact on Farmers" sheetId="2" r:id="rId2"/>
    <sheet name="B. Policy Impact on Processors" sheetId="3" r:id="rId3"/>
    <sheet name="C. Parameter Values" sheetId="4" r:id="rId4"/>
    <sheet name="Model Method" sheetId="5" r:id="rId5"/>
    <sheet name="Annex Contents" sheetId="6" r:id="rId6"/>
    <sheet name="A1. Farmers - 18% Scenario" sheetId="7" r:id="rId7"/>
    <sheet name="A2. 14% Scenario" sheetId="8" r:id="rId8"/>
    <sheet name="A3. 10% Scenario" sheetId="9" r:id="rId9"/>
    <sheet name="A4. 7% Scenario" sheetId="10" r:id="rId10"/>
    <sheet name="A5. 5% Scenario" sheetId="11" r:id="rId11"/>
    <sheet name="A6. 0% Scenario" sheetId="12" r:id="rId12"/>
    <sheet name="B1. Processors - 18% Scenario" sheetId="13" r:id="rId13"/>
    <sheet name="B2. 14% Scenario" sheetId="14" r:id="rId14"/>
    <sheet name="B3. 10% Scenario" sheetId="15" r:id="rId15"/>
    <sheet name="B4. 7% Scenario" sheetId="16" r:id="rId16"/>
    <sheet name="B5. 5% Scenario" sheetId="17" r:id="rId17"/>
    <sheet name="B6. 0% Scenario" sheetId="18" r:id="rId18"/>
  </sheets>
  <definedNames>
    <definedName name="Z_6A5ED10D_674E_B84B_813A_AABE6D4985FB_.wvu.Rows" localSheetId="6" hidden="1">'A1. Farmers - 18% Scenario'!$27:$39</definedName>
  </definedNames>
  <calcPr calcId="171027"/>
  <customWorkbookViews>
    <customWorkbookView name="Bruce Bolnick - Personal View" guid="{6A5ED10D-674E-B84B-813A-AABE6D4985FB}" mergeInterval="0" personalView="1" yWindow="54" windowWidth="1251" windowHeight="710" tabRatio="943" activeSheetId="1" showStatus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2" i="15" l="1"/>
  <c r="E12" i="15"/>
  <c r="C13" i="15"/>
  <c r="E14" i="15"/>
  <c r="E15" i="15"/>
  <c r="C6" i="15"/>
  <c r="E16" i="15"/>
  <c r="C18" i="15"/>
  <c r="E19" i="15"/>
  <c r="E20" i="15"/>
  <c r="C21" i="15"/>
  <c r="E21" i="15"/>
  <c r="E22" i="15"/>
  <c r="C7" i="15"/>
  <c r="C8" i="15"/>
  <c r="E23" i="15"/>
  <c r="C10" i="9"/>
  <c r="F10" i="9"/>
  <c r="C11" i="9"/>
  <c r="F12" i="9"/>
  <c r="F13" i="9"/>
  <c r="C6" i="9"/>
  <c r="F14" i="9"/>
  <c r="F16" i="9"/>
  <c r="F17" i="9"/>
  <c r="C19" i="9"/>
  <c r="F20" i="9" s="1"/>
  <c r="F21" i="9" s="1"/>
  <c r="C22" i="9"/>
  <c r="C26" i="15"/>
  <c r="C12" i="13"/>
  <c r="E12" i="13"/>
  <c r="C13" i="13"/>
  <c r="E14" i="13"/>
  <c r="E15" i="13"/>
  <c r="C6" i="13"/>
  <c r="E16" i="13"/>
  <c r="C18" i="13"/>
  <c r="E19" i="13"/>
  <c r="E20" i="13"/>
  <c r="C21" i="13"/>
  <c r="E21" i="13"/>
  <c r="E22" i="13"/>
  <c r="C7" i="13"/>
  <c r="C8" i="13"/>
  <c r="E23" i="13"/>
  <c r="C10" i="7"/>
  <c r="F10" i="7"/>
  <c r="C11" i="7"/>
  <c r="F12" i="7"/>
  <c r="F13" i="7"/>
  <c r="C6" i="7"/>
  <c r="F14" i="7"/>
  <c r="C15" i="7"/>
  <c r="F16" i="7"/>
  <c r="F17" i="7"/>
  <c r="C19" i="7"/>
  <c r="F20" i="7" s="1"/>
  <c r="C22" i="7"/>
  <c r="C26" i="13"/>
  <c r="C12" i="14"/>
  <c r="E12" i="14"/>
  <c r="C13" i="14"/>
  <c r="E14" i="14"/>
  <c r="E15" i="14"/>
  <c r="C6" i="14"/>
  <c r="E16" i="14"/>
  <c r="C18" i="14"/>
  <c r="E19" i="14"/>
  <c r="E20" i="14"/>
  <c r="C21" i="14"/>
  <c r="E21" i="14"/>
  <c r="E22" i="14"/>
  <c r="E47" i="14"/>
  <c r="C10" i="8"/>
  <c r="C7" i="8"/>
  <c r="E10" i="8" s="1"/>
  <c r="C11" i="8"/>
  <c r="C6" i="8"/>
  <c r="C19" i="8"/>
  <c r="E20" i="8"/>
  <c r="F10" i="8"/>
  <c r="F12" i="8"/>
  <c r="F13" i="8"/>
  <c r="F14" i="8"/>
  <c r="F16" i="8"/>
  <c r="F17" i="8"/>
  <c r="F20" i="8"/>
  <c r="F21" i="8" s="1"/>
  <c r="C22" i="8"/>
  <c r="C26" i="14"/>
  <c r="C7" i="14"/>
  <c r="C8" i="14"/>
  <c r="E47" i="13"/>
  <c r="C7" i="7"/>
  <c r="E10" i="7" s="1"/>
  <c r="C10" i="10"/>
  <c r="C7" i="10"/>
  <c r="E10" i="10" s="1"/>
  <c r="C11" i="10"/>
  <c r="C6" i="10"/>
  <c r="C19" i="10"/>
  <c r="E20" i="10"/>
  <c r="F10" i="10"/>
  <c r="F12" i="10"/>
  <c r="F13" i="10"/>
  <c r="F14" i="10"/>
  <c r="F16" i="10"/>
  <c r="F17" i="10"/>
  <c r="F20" i="10"/>
  <c r="F21" i="10"/>
  <c r="C22" i="10"/>
  <c r="C10" i="12"/>
  <c r="C26" i="18"/>
  <c r="C21" i="18"/>
  <c r="E21" i="18"/>
  <c r="C18" i="18"/>
  <c r="E19" i="18"/>
  <c r="C13" i="18"/>
  <c r="C12" i="18"/>
  <c r="E12" i="18"/>
  <c r="C7" i="18"/>
  <c r="C8" i="18"/>
  <c r="C6" i="18"/>
  <c r="C26" i="17"/>
  <c r="C21" i="17"/>
  <c r="E21" i="17"/>
  <c r="C18" i="17"/>
  <c r="E19" i="17"/>
  <c r="C13" i="17"/>
  <c r="C12" i="17"/>
  <c r="E12" i="17"/>
  <c r="E14" i="17"/>
  <c r="E15" i="17"/>
  <c r="C7" i="17"/>
  <c r="C8" i="17"/>
  <c r="C6" i="17"/>
  <c r="C26" i="16"/>
  <c r="C21" i="16"/>
  <c r="E21" i="16"/>
  <c r="C18" i="16"/>
  <c r="E19" i="16"/>
  <c r="C13" i="16"/>
  <c r="C12" i="16"/>
  <c r="E12" i="16"/>
  <c r="C7" i="16"/>
  <c r="C8" i="16"/>
  <c r="C6" i="16"/>
  <c r="C22" i="12"/>
  <c r="C19" i="12"/>
  <c r="F20" i="12" s="1"/>
  <c r="F21" i="12" s="1"/>
  <c r="C11" i="12"/>
  <c r="C7" i="12"/>
  <c r="E10" i="12" s="1"/>
  <c r="C6" i="12"/>
  <c r="C22" i="11"/>
  <c r="C19" i="11"/>
  <c r="F20" i="11" s="1"/>
  <c r="F21" i="11" s="1"/>
  <c r="C11" i="11"/>
  <c r="C10" i="11"/>
  <c r="C7" i="11"/>
  <c r="C6" i="11"/>
  <c r="C7" i="9"/>
  <c r="E10" i="9" s="1"/>
  <c r="E16" i="17"/>
  <c r="E20" i="17"/>
  <c r="E22" i="17"/>
  <c r="E23" i="17"/>
  <c r="E14" i="18"/>
  <c r="E15" i="18"/>
  <c r="E16" i="18"/>
  <c r="E20" i="18"/>
  <c r="E22" i="18"/>
  <c r="E14" i="16"/>
  <c r="E15" i="16"/>
  <c r="E16" i="16"/>
  <c r="E20" i="16"/>
  <c r="E22" i="16"/>
  <c r="E47" i="15"/>
  <c r="F10" i="12"/>
  <c r="F12" i="12"/>
  <c r="F10" i="11"/>
  <c r="E10" i="11"/>
  <c r="E12" i="11" s="1"/>
  <c r="E13" i="11" s="1"/>
  <c r="E14" i="11" s="1"/>
  <c r="E20" i="9"/>
  <c r="E47" i="17"/>
  <c r="E23" i="18"/>
  <c r="E47" i="18"/>
  <c r="E47" i="16"/>
  <c r="E23" i="16"/>
  <c r="E23" i="14"/>
  <c r="F13" i="12"/>
  <c r="F14" i="12"/>
  <c r="F12" i="11"/>
  <c r="F13" i="11"/>
  <c r="F14" i="11"/>
  <c r="F16" i="12"/>
  <c r="F17" i="12"/>
  <c r="F16" i="11"/>
  <c r="F17" i="11"/>
  <c r="E16" i="11" l="1"/>
  <c r="E17" i="11" s="1"/>
  <c r="E12" i="10"/>
  <c r="E13" i="10"/>
  <c r="E14" i="10" s="1"/>
  <c r="E12" i="7"/>
  <c r="E13" i="7" s="1"/>
  <c r="E14" i="7" s="1"/>
  <c r="E12" i="9"/>
  <c r="E13" i="9"/>
  <c r="E14" i="9" s="1"/>
  <c r="E12" i="12"/>
  <c r="E13" i="12" s="1"/>
  <c r="E14" i="12" s="1"/>
  <c r="E12" i="8"/>
  <c r="E13" i="8" s="1"/>
  <c r="E14" i="8" s="1"/>
  <c r="E20" i="7"/>
  <c r="E20" i="11"/>
  <c r="F23" i="8"/>
  <c r="E23" i="8" s="1"/>
  <c r="F24" i="11"/>
  <c r="F23" i="11"/>
  <c r="E23" i="11" s="1"/>
  <c r="F23" i="12"/>
  <c r="E23" i="12" s="1"/>
  <c r="F21" i="7"/>
  <c r="F23" i="9"/>
  <c r="E23" i="9" s="1"/>
  <c r="F24" i="9"/>
  <c r="E20" i="12"/>
  <c r="F23" i="10"/>
  <c r="E23" i="10" s="1"/>
  <c r="E16" i="8" l="1"/>
  <c r="E17" i="8" s="1"/>
  <c r="E21" i="8" s="1"/>
  <c r="E24" i="8" s="1"/>
  <c r="E25" i="8" s="1"/>
  <c r="E16" i="7"/>
  <c r="E17" i="7" s="1"/>
  <c r="E21" i="7" s="1"/>
  <c r="E16" i="12"/>
  <c r="E17" i="12" s="1"/>
  <c r="E21" i="12" s="1"/>
  <c r="E24" i="12" s="1"/>
  <c r="E21" i="11"/>
  <c r="E24" i="11" s="1"/>
  <c r="E25" i="11" s="1"/>
  <c r="E16" i="9"/>
  <c r="E17" i="9" s="1"/>
  <c r="E21" i="9" s="1"/>
  <c r="E24" i="9" s="1"/>
  <c r="E16" i="10"/>
  <c r="E17" i="10" s="1"/>
  <c r="E21" i="10" s="1"/>
  <c r="E24" i="10" s="1"/>
  <c r="F24" i="12"/>
  <c r="F25" i="9"/>
  <c r="E25" i="15"/>
  <c r="C27" i="2"/>
  <c r="F24" i="10"/>
  <c r="F24" i="8"/>
  <c r="F23" i="7"/>
  <c r="C30" i="2"/>
  <c r="E25" i="18"/>
  <c r="F25" i="12"/>
  <c r="E25" i="17"/>
  <c r="C29" i="2"/>
  <c r="F25" i="11"/>
  <c r="E43" i="16" l="1"/>
  <c r="E25" i="10"/>
  <c r="E43" i="15"/>
  <c r="E25" i="9"/>
  <c r="E43" i="18"/>
  <c r="E25" i="12"/>
  <c r="D29" i="2"/>
  <c r="D30" i="2"/>
  <c r="E43" i="17"/>
  <c r="E23" i="7"/>
  <c r="C32" i="7"/>
  <c r="C33" i="7" s="1"/>
  <c r="C34" i="7" s="1"/>
  <c r="E25" i="14"/>
  <c r="C26" i="2"/>
  <c r="F25" i="8"/>
  <c r="C28" i="2"/>
  <c r="E25" i="16"/>
  <c r="F25" i="10"/>
  <c r="D27" i="2"/>
  <c r="E27" i="18"/>
  <c r="E44" i="18" s="1"/>
  <c r="E27" i="15"/>
  <c r="E44" i="15" s="1"/>
  <c r="E45" i="15" s="1"/>
  <c r="E46" i="15" s="1"/>
  <c r="E48" i="15" s="1"/>
  <c r="E33" i="15" s="1"/>
  <c r="D27" i="3" s="1"/>
  <c r="E28" i="15"/>
  <c r="F24" i="7"/>
  <c r="E27" i="17"/>
  <c r="E44" i="17" s="1"/>
  <c r="E45" i="17" l="1"/>
  <c r="E46" i="17" s="1"/>
  <c r="E48" i="17" s="1"/>
  <c r="E33" i="17" s="1"/>
  <c r="D29" i="3" s="1"/>
  <c r="E45" i="18"/>
  <c r="E46" i="18" s="1"/>
  <c r="E48" i="18" s="1"/>
  <c r="E33" i="18" s="1"/>
  <c r="D30" i="3" s="1"/>
  <c r="E29" i="15"/>
  <c r="E30" i="15"/>
  <c r="E31" i="15" s="1"/>
  <c r="C27" i="3" s="1"/>
  <c r="F25" i="7"/>
  <c r="E25" i="13"/>
  <c r="C25" i="2"/>
  <c r="E28" i="2" s="1"/>
  <c r="E43" i="14"/>
  <c r="E27" i="16"/>
  <c r="E44" i="16" s="1"/>
  <c r="E45" i="16" s="1"/>
  <c r="E46" i="16" s="1"/>
  <c r="E48" i="16" s="1"/>
  <c r="E33" i="16" s="1"/>
  <c r="D28" i="3" s="1"/>
  <c r="E24" i="7"/>
  <c r="C36" i="7"/>
  <c r="C37" i="7" s="1"/>
  <c r="C38" i="7" s="1"/>
  <c r="E28" i="17"/>
  <c r="D28" i="2"/>
  <c r="F28" i="2" s="1"/>
  <c r="D26" i="2"/>
  <c r="E28" i="18"/>
  <c r="E27" i="14"/>
  <c r="E44" i="14" s="1"/>
  <c r="E45" i="14" l="1"/>
  <c r="E46" i="14" s="1"/>
  <c r="E48" i="14" s="1"/>
  <c r="E33" i="14" s="1"/>
  <c r="D26" i="3" s="1"/>
  <c r="D25" i="2"/>
  <c r="F25" i="2" s="1"/>
  <c r="C28" i="7"/>
  <c r="E25" i="7"/>
  <c r="E43" i="13"/>
  <c r="C29" i="7"/>
  <c r="C30" i="7" s="1"/>
  <c r="E27" i="2"/>
  <c r="E29" i="2"/>
  <c r="F30" i="2"/>
  <c r="F29" i="2"/>
  <c r="E30" i="2"/>
  <c r="F26" i="2"/>
  <c r="E30" i="17"/>
  <c r="E31" i="17" s="1"/>
  <c r="C29" i="3" s="1"/>
  <c r="E29" i="17"/>
  <c r="E28" i="16"/>
  <c r="E27" i="13"/>
  <c r="E44" i="13" s="1"/>
  <c r="E29" i="18"/>
  <c r="E30" i="18"/>
  <c r="E31" i="18" s="1"/>
  <c r="C30" i="3" s="1"/>
  <c r="E28" i="14"/>
  <c r="E26" i="2"/>
  <c r="F27" i="2"/>
  <c r="E28" i="13" l="1"/>
  <c r="E29" i="14"/>
  <c r="E30" i="14"/>
  <c r="E31" i="14" s="1"/>
  <c r="C26" i="3" s="1"/>
  <c r="E45" i="13"/>
  <c r="E46" i="13" s="1"/>
  <c r="E48" i="13" s="1"/>
  <c r="E33" i="13" s="1"/>
  <c r="D25" i="3" s="1"/>
  <c r="E29" i="16"/>
  <c r="E30" i="16"/>
  <c r="E31" i="16" s="1"/>
  <c r="C28" i="3" s="1"/>
  <c r="E30" i="13"/>
  <c r="E31" i="13" s="1"/>
  <c r="C25" i="3" s="1"/>
  <c r="E29" i="3" s="1"/>
  <c r="G29" i="3" s="1"/>
  <c r="E29" i="13"/>
  <c r="E28" i="3" l="1"/>
  <c r="G28" i="3" s="1"/>
  <c r="E26" i="3"/>
  <c r="G26" i="3" s="1"/>
  <c r="E25" i="3"/>
  <c r="G25" i="3" s="1"/>
  <c r="F30" i="3"/>
  <c r="H30" i="3" s="1"/>
  <c r="F29" i="3"/>
  <c r="H29" i="3" s="1"/>
  <c r="F27" i="3"/>
  <c r="H27" i="3" s="1"/>
  <c r="E27" i="3"/>
  <c r="G27" i="3" s="1"/>
  <c r="F26" i="3"/>
  <c r="H26" i="3" s="1"/>
  <c r="F28" i="3"/>
  <c r="H28" i="3" s="1"/>
  <c r="E30" i="3"/>
  <c r="G30" i="3" s="1"/>
  <c r="F25" i="3"/>
  <c r="H25" i="3" s="1"/>
</calcChain>
</file>

<file path=xl/sharedStrings.xml><?xml version="1.0" encoding="utf-8"?>
<sst xmlns="http://schemas.openxmlformats.org/spreadsheetml/2006/main" count="1342" uniqueCount="253">
  <si>
    <t>A.  Value Chain for Raw Cashew Nuts (RCN)</t>
  </si>
  <si>
    <t>B. Value Chain for Processed Kernels</t>
  </si>
  <si>
    <t>Value Chain</t>
  </si>
  <si>
    <t>for delivery to U.S.A.</t>
  </si>
  <si>
    <t>for delivery to India</t>
  </si>
  <si>
    <t>Units</t>
  </si>
  <si>
    <t>Values</t>
  </si>
  <si>
    <t xml:space="preserve">  Notes/sources</t>
  </si>
  <si>
    <t>Note:  Parameter inputs shaded light orange</t>
  </si>
  <si>
    <t>Peak Season</t>
  </si>
  <si>
    <t>Off Season</t>
  </si>
  <si>
    <t xml:space="preserve">  Notes</t>
  </si>
  <si>
    <t>Model B has three elements:</t>
  </si>
  <si>
    <t>Notes:</t>
  </si>
  <si>
    <t xml:space="preserve">Various sources use many different units for reporting data on components of the cashew value chain. Examples include USD/lb, USD/mt, USD/kg, MZN/lb, MZN/MT, or MZN/kg -- and each of these can be defined per unit of RCN input or per unit of kernel output. </t>
  </si>
  <si>
    <t xml:space="preserve">References </t>
  </si>
  <si>
    <t xml:space="preserve"> - Costa, Carlos, 2018 (draft), Cashew Report, USAID SPEED+ Project.  </t>
  </si>
  <si>
    <t>Parameters</t>
  </si>
  <si>
    <t>Exchange rate</t>
  </si>
  <si>
    <t xml:space="preserve"> - Correa, Goncalo, 2015, Competitiveness of the Mozambique Cashew industry, Technoserve/Mozambique</t>
  </si>
  <si>
    <t xml:space="preserve"> - Murithi, Antony, et al., 2012, Logistics Review of the Beira and Nacala Corridors, USAID AgriFuturo and the Southern Africa Trade Hub.</t>
  </si>
  <si>
    <t xml:space="preserve"> - GTZ Africa Cashew Initiative, No Date, How to Estimate the Quality of Raw Cashew Nuts (RCN)?</t>
  </si>
  <si>
    <t>MZN/USD</t>
  </si>
  <si>
    <t xml:space="preserve"> - https://www.quora.com/How-many-tons-of-shelled-cashew-nuts-fit-inside-a-20FT-container</t>
  </si>
  <si>
    <t>Plug figure, based on exchange rate as of mid-Feb 2018</t>
  </si>
  <si>
    <t>Off-season discount from peak season price</t>
  </si>
  <si>
    <t>%</t>
  </si>
  <si>
    <t>Plug figure, based on Costa (2018), p. 41</t>
  </si>
  <si>
    <t>The value chain</t>
  </si>
  <si>
    <t xml:space="preserve">START: Market price, cif, for delivery of RCN to India, in USD per m. ton </t>
  </si>
  <si>
    <t>USD/mt</t>
  </si>
  <si>
    <t>Plug figure, from sheet A cell C5</t>
  </si>
  <si>
    <t>Out-turn index, lb of kernel per 80 kg of RCN</t>
  </si>
  <si>
    <t>lb ker/80kg RCN</t>
  </si>
  <si>
    <r>
      <t xml:space="preserve">Plug figure from Technoserve (2015, p.15) showng Moz averages 42-48 </t>
    </r>
    <r>
      <rPr>
        <i/>
        <sz val="12"/>
        <rFont val="Calibri"/>
      </rPr>
      <t>pounds</t>
    </r>
    <r>
      <rPr>
        <sz val="12"/>
        <color rgb="FF000000"/>
        <rFont val="Calibri"/>
      </rPr>
      <t xml:space="preserve"> of kernal per 80 </t>
    </r>
    <r>
      <rPr>
        <i/>
        <sz val="12"/>
        <rFont val="Calibri"/>
      </rPr>
      <t>kg</t>
    </r>
    <r>
      <rPr>
        <sz val="12"/>
        <color rgb="FF000000"/>
        <rFont val="Calibri"/>
      </rPr>
      <t xml:space="preserve"> bag of RCN </t>
    </r>
  </si>
  <si>
    <t>Plug figure - ball-park figure from actual RCN imports to India, Nov 2016.  \1</t>
  </si>
  <si>
    <t>Cif margin for shipment from Moz to India</t>
  </si>
  <si>
    <t xml:space="preserve"> Implied kernel yield = kernel output/RCN input</t>
  </si>
  <si>
    <t>ratio</t>
  </si>
  <si>
    <t>Plug figure, guesstimate</t>
  </si>
  <si>
    <t xml:space="preserve"> - cif margin, in USD/mt</t>
  </si>
  <si>
    <t>formula</t>
  </si>
  <si>
    <t>Derived directly from out-turn index</t>
  </si>
  <si>
    <t>Value chain - Margin for processing as the residual, given world price and farm-gate price</t>
  </si>
  <si>
    <t>1. Revenue from sale of processed kernels</t>
  </si>
  <si>
    <t>START:  Market price, cif, for delivery of cashew kernels to USA</t>
  </si>
  <si>
    <t>USD/lb kernel</t>
  </si>
  <si>
    <t>Plug figure, assuming wold price of $5.50 and 15% quality discount for Moz (rounded to nearest half dollar)</t>
  </si>
  <si>
    <t>Cif margin for shipment from Moz to USA</t>
  </si>
  <si>
    <t xml:space="preserve"> - cif margin, in USD/lb of kernel</t>
  </si>
  <si>
    <t>Export price, f.o.b. Mozambique, in USD per mt</t>
  </si>
  <si>
    <t>Export price of kernels, fob Mozambique</t>
  </si>
  <si>
    <r>
      <t xml:space="preserve">CIF market price </t>
    </r>
    <r>
      <rPr>
        <i/>
        <sz val="12"/>
        <color rgb="FF000000"/>
        <rFont val="Calibri"/>
      </rPr>
      <t>minus</t>
    </r>
    <r>
      <rPr>
        <sz val="12"/>
        <color rgb="FF000000"/>
        <rFont val="Calibri"/>
      </rPr>
      <t xml:space="preserve"> shipping charge from Moz to India</t>
    </r>
  </si>
  <si>
    <t xml:space="preserve"> - convert f.o.b. export price to MZN/kg</t>
  </si>
  <si>
    <t>MZN/kg</t>
  </si>
  <si>
    <r>
      <t xml:space="preserve">CIF market price </t>
    </r>
    <r>
      <rPr>
        <i/>
        <sz val="12"/>
        <color rgb="FF000000"/>
        <rFont val="Calibri"/>
      </rPr>
      <t>minus</t>
    </r>
    <r>
      <rPr>
        <sz val="12"/>
        <color rgb="FF000000"/>
        <rFont val="Calibri"/>
      </rPr>
      <t xml:space="preserve"> shipping charge from Moz to USA</t>
    </r>
  </si>
  <si>
    <t xml:space="preserve"> - fob export price, in MZN/kg of kernel</t>
  </si>
  <si>
    <t>MZN/kg kernel</t>
  </si>
  <si>
    <t>USD/mt * MZN/USD = MZN/mt;  MZN/mt * (1/1000) = MZN/kg</t>
  </si>
  <si>
    <t>Export tax, applied to f.o.b. value (%) in MZN</t>
  </si>
  <si>
    <t xml:space="preserve">USD/lb * MZN/USD * lb/kg = MZN/kg.  This figure will adjust automatically to changes in the exchange rate parameter. </t>
  </si>
  <si>
    <t xml:space="preserve"> * Model assumes that exchange rate directly affects f.o.b. export price, but not MZN parameter values below \1</t>
  </si>
  <si>
    <t>Current policy regime</t>
  </si>
  <si>
    <t>Export tax, in MZN per kg</t>
  </si>
  <si>
    <t>Moz port charges, in MZN/mt of kernel</t>
  </si>
  <si>
    <t>MZN/mt kernel</t>
  </si>
  <si>
    <t>Plug figure based on Nacala charges of $277 per 20' container,  @ 17 mt per 20' container. \2</t>
  </si>
  <si>
    <t>Tax rate applied to f.o.b. value in MZN</t>
  </si>
  <si>
    <t xml:space="preserve"> - convert port charges to MZN/kg of kernel</t>
  </si>
  <si>
    <t>Value in MZN per kg, net of export tax</t>
  </si>
  <si>
    <r>
      <t xml:space="preserve">Export price f.o.b. </t>
    </r>
    <r>
      <rPr>
        <i/>
        <sz val="12"/>
        <color rgb="FF000000"/>
        <rFont val="Calibri"/>
      </rPr>
      <t>minus</t>
    </r>
    <r>
      <rPr>
        <sz val="12"/>
        <color rgb="FF000000"/>
        <rFont val="Calibri"/>
      </rPr>
      <t xml:space="preserve"> export tax</t>
    </r>
  </si>
  <si>
    <t>MZN/mt * (1/1000)</t>
  </si>
  <si>
    <t>Value on delivery to port, MZN per kg of kernel</t>
  </si>
  <si>
    <t>Moz port charges, in MZN/mt</t>
  </si>
  <si>
    <t>MZN/mt</t>
  </si>
  <si>
    <t>Plug figure - Nacala port charges of $277 per mt, from Murithi, et al. (2012), @ 17 mt per 20' container. \2</t>
  </si>
  <si>
    <t xml:space="preserve"> - convert port charges to MZN/kg</t>
  </si>
  <si>
    <r>
      <t xml:space="preserve">FOB export price </t>
    </r>
    <r>
      <rPr>
        <i/>
        <sz val="12"/>
        <color rgb="FF000000"/>
        <rFont val="Calibri"/>
      </rPr>
      <t>minus</t>
    </r>
    <r>
      <rPr>
        <sz val="12"/>
        <color rgb="FF000000"/>
        <rFont val="Calibri"/>
      </rPr>
      <t xml:space="preserve"> port charges, per kg kernel</t>
    </r>
  </si>
  <si>
    <t>Factory-to-port cost, in MZN per MT of kernel</t>
  </si>
  <si>
    <t xml:space="preserve">Value per kg, after export tax and port charges </t>
  </si>
  <si>
    <t>Plug figure based on $60/mt of RCN processed (Correa,2015, p.21); converted here to MZN/kg of kernel  \3</t>
  </si>
  <si>
    <t>Average sale price, ex-factory, MZN per kg of kernel</t>
  </si>
  <si>
    <t>Intermediary costs, from farm gate to port</t>
  </si>
  <si>
    <r>
      <t xml:space="preserve">Value on delivery to port </t>
    </r>
    <r>
      <rPr>
        <i/>
        <sz val="12"/>
        <color rgb="FF000000"/>
        <rFont val="Calibri"/>
      </rPr>
      <t>minus</t>
    </r>
    <r>
      <rPr>
        <sz val="12"/>
        <color rgb="FF000000"/>
        <rFont val="Calibri"/>
      </rPr>
      <t xml:space="preserve"> factory-to-port cost</t>
    </r>
  </si>
  <si>
    <t>Plug figure: Correa (2015, p.17) shows 15% farm to factory; but farm to port more distant, on average</t>
  </si>
  <si>
    <t>Intermediary cost, in MZN/kg</t>
  </si>
  <si>
    <t xml:space="preserve"> - convert sale price, ex-factory, to MZN per kg of RCN processed</t>
  </si>
  <si>
    <t>MZN/kg RCN</t>
  </si>
  <si>
    <t xml:space="preserve">MZN/kg kernel * (kernel yield) = MZN/kg RCN </t>
  </si>
  <si>
    <t xml:space="preserve">2. Costs for procurement of RCN </t>
  </si>
  <si>
    <t>START: Farm-gate price to cashew grower, per kg of RCN</t>
  </si>
  <si>
    <t>Assumes intermediary costs remain the same in off-season and peak-season</t>
  </si>
  <si>
    <t>Intermediary costs, from farm gate to factory</t>
  </si>
  <si>
    <t>Plug figure, derived from data reported by Correa (2015, p.17)</t>
  </si>
  <si>
    <t xml:space="preserve"> - Intermediary cost farm gate to factory, in MZN per kg of RCN</t>
  </si>
  <si>
    <t>Memorandum:  farm-gate price as % f.o.b. value</t>
  </si>
  <si>
    <r>
      <t xml:space="preserve">Purchasing cost of cashew nut input at factory gate, MZN </t>
    </r>
    <r>
      <rPr>
        <b/>
        <i/>
        <sz val="12"/>
        <color rgb="FF000000"/>
        <rFont val="Calibri"/>
      </rPr>
      <t>per kg of RCN</t>
    </r>
  </si>
  <si>
    <t>Farm-gate price plus intemediary cost, per kg of RCN</t>
  </si>
  <si>
    <t xml:space="preserve"> - convert to purchasing cost of cashew input at factory gate in MZN per kg kernel output</t>
  </si>
  <si>
    <t>MZN/kg RCN * (1/kernel yield) = MZN/kg kernel</t>
  </si>
  <si>
    <t>3. Residual:  Maximum full-cost margin for viable processing (incl. profit), per kg of RCN</t>
  </si>
  <si>
    <t>What if...?  Farm-gate price under different policy scenarios</t>
  </si>
  <si>
    <r>
      <t xml:space="preserve">1. Price to cashew grower </t>
    </r>
    <r>
      <rPr>
        <b/>
        <i/>
        <sz val="12"/>
        <color rgb="FF000000"/>
        <rFont val="Calibri"/>
      </rPr>
      <t>if no ban on peak-season exports</t>
    </r>
  </si>
  <si>
    <r>
      <t xml:space="preserve"> - Increase in price to farmer </t>
    </r>
    <r>
      <rPr>
        <i/>
        <sz val="12"/>
        <rFont val="Calibri"/>
      </rPr>
      <t>if no ban on peak-season exports</t>
    </r>
  </si>
  <si>
    <t xml:space="preserve"> = ex-factory sales price - factory gate procurement price, per kg of RCN</t>
  </si>
  <si>
    <t xml:space="preserve"> - convert to MZN per kg of kernel</t>
  </si>
  <si>
    <t xml:space="preserve"> - Increase as % of farm-gate price under current policy</t>
  </si>
  <si>
    <r>
      <t xml:space="preserve">2. Price to cashew grower </t>
    </r>
    <r>
      <rPr>
        <b/>
        <i/>
        <sz val="12"/>
        <color rgb="FF000000"/>
        <rFont val="Calibri"/>
      </rPr>
      <t>if zero export tax</t>
    </r>
  </si>
  <si>
    <r>
      <t xml:space="preserve"> - Increase in price to farmer </t>
    </r>
    <r>
      <rPr>
        <b/>
        <i/>
        <sz val="12"/>
        <color rgb="FF000000"/>
        <rFont val="Calibri"/>
      </rPr>
      <t>if zero export tax</t>
    </r>
  </si>
  <si>
    <r>
      <t xml:space="preserve">3. Price to cashew grower </t>
    </r>
    <r>
      <rPr>
        <b/>
        <i/>
        <sz val="12"/>
        <color rgb="FF000000"/>
        <rFont val="Calibri"/>
      </rPr>
      <t xml:space="preserve">if zero export tax and no ban on peak-season sales </t>
    </r>
  </si>
  <si>
    <r>
      <t xml:space="preserve"> - Increase in price to farmer </t>
    </r>
    <r>
      <rPr>
        <b/>
        <i/>
        <sz val="12"/>
        <color rgb="FF000000"/>
        <rFont val="Calibri"/>
      </rPr>
      <t xml:space="preserve">if zero export tax and no ban on peak-season sales </t>
    </r>
  </si>
  <si>
    <t xml:space="preserve"> \1   From https://www.seair.co.in/raw-cashew-nut-import-data.aspx, accessed 26 Feb, 2018.</t>
  </si>
  <si>
    <t xml:space="preserve"> \2  MT/container value comes from https://www.quora.com/How-many-tons-of-shelled-cashew-nuts-fit-inside-a-20FT-container, accessed 22 Feb, 2018</t>
  </si>
  <si>
    <t xml:space="preserve"> \1 Initial plug figures derived at exchange rate of 61MZN/USD, though formulas do not include link to the exchange rate. </t>
  </si>
  <si>
    <t xml:space="preserve"> \2 Nacala port charge from Murithi, et al. (2012, p. 50); value for MT/container from https://www.seair.co.in/raw-cashew-nut-import-data.aspx, accessed 26 Feb, 2018. </t>
  </si>
  <si>
    <t xml:space="preserve"> \3 USD/mt RCN * MZN/USD = MZN/mt RCN;  (MZN/mt RCN)/1000 = MZN/kg RCN;  MZN/kg RCN * (1/kernel yield) = MZN/kg kernel</t>
  </si>
  <si>
    <t xml:space="preserve"> \4 USD/mt RCN * MZN/USD = MZN/mt RCN;  (MZN/mt RCN)/1000 = MZN/kg RCN </t>
  </si>
  <si>
    <t>1. What if farmers allowed to export at peak-season price (still subject to export tax)?</t>
  </si>
  <si>
    <t>Farm-gate price of RCN, paid to farmers per kg of RCN</t>
  </si>
  <si>
    <t>Intermediary costs, from farm gate to factory per kg of RCN</t>
  </si>
  <si>
    <r>
      <t xml:space="preserve">Procurement cost for cashew delivered to factory gate, </t>
    </r>
    <r>
      <rPr>
        <i/>
        <sz val="12"/>
        <color rgb="FF7F7F7F"/>
        <rFont val="Calibri"/>
      </rPr>
      <t>per kg of RCN processed</t>
    </r>
  </si>
  <si>
    <t>Sum of prior two rows</t>
  </si>
  <si>
    <r>
      <t xml:space="preserve">Procurement cost for cashew delivered to factory gate, </t>
    </r>
    <r>
      <rPr>
        <i/>
        <sz val="12"/>
        <color rgb="FF7F7F7F"/>
        <rFont val="Calibri"/>
      </rPr>
      <t>per kg of kernel output</t>
    </r>
  </si>
  <si>
    <t>Average sale price per kg of kernel, ex-factory</t>
  </si>
  <si>
    <r>
      <t xml:space="preserve">Sale price from e19 = export price f.o.b. </t>
    </r>
    <r>
      <rPr>
        <i/>
        <sz val="12"/>
        <color rgb="FF7F7F7F"/>
        <rFont val="Calibri"/>
      </rPr>
      <t>less</t>
    </r>
    <r>
      <rPr>
        <sz val="12"/>
        <color rgb="FF7F7F7F"/>
        <rFont val="Calibri"/>
      </rPr>
      <t xml:space="preserve"> port fees and factory-to-port transport cost </t>
    </r>
  </si>
  <si>
    <t xml:space="preserve">  --&gt; Margin to cover full cost of processing operation, per kg kernel </t>
  </si>
  <si>
    <r>
      <t>Sale price</t>
    </r>
    <r>
      <rPr>
        <i/>
        <sz val="12"/>
        <color rgb="FF7F7F7F"/>
        <rFont val="Calibri"/>
      </rPr>
      <t xml:space="preserve"> minus</t>
    </r>
    <r>
      <rPr>
        <sz val="12"/>
        <color rgb="FF7F7F7F"/>
        <rFont val="Calibri"/>
      </rPr>
      <t xml:space="preserve"> procurement price, both in units of MZN per kg of kernel</t>
    </r>
  </si>
  <si>
    <r>
      <t xml:space="preserve">CIF market price </t>
    </r>
    <r>
      <rPr>
        <i/>
        <sz val="12"/>
        <color rgb="FF000000"/>
        <rFont val="Calibri"/>
      </rPr>
      <t>minus</t>
    </r>
    <r>
      <rPr>
        <sz val="12"/>
        <color rgb="FF000000"/>
        <rFont val="Calibri"/>
      </rPr>
      <t xml:space="preserve"> shipping charge from Moz to India</t>
    </r>
  </si>
  <si>
    <r>
      <t xml:space="preserve">Export price f.o.b. </t>
    </r>
    <r>
      <rPr>
        <i/>
        <sz val="12"/>
        <color rgb="FF000000"/>
        <rFont val="Calibri"/>
      </rPr>
      <t>minus</t>
    </r>
    <r>
      <rPr>
        <sz val="12"/>
        <color rgb="FF000000"/>
        <rFont val="Calibri"/>
      </rPr>
      <t xml:space="preserve"> export tax</t>
    </r>
  </si>
  <si>
    <r>
      <t xml:space="preserve">CIF market price </t>
    </r>
    <r>
      <rPr>
        <i/>
        <sz val="12"/>
        <color rgb="FF000000"/>
        <rFont val="Calibri"/>
      </rPr>
      <t>minus</t>
    </r>
    <r>
      <rPr>
        <sz val="12"/>
        <color rgb="FF000000"/>
        <rFont val="Calibri"/>
      </rPr>
      <t xml:space="preserve"> shipping charge from Moz to India</t>
    </r>
  </si>
  <si>
    <r>
      <t xml:space="preserve">CIF market price </t>
    </r>
    <r>
      <rPr>
        <i/>
        <sz val="12"/>
        <color rgb="FF000000"/>
        <rFont val="Calibri"/>
      </rPr>
      <t>minus</t>
    </r>
    <r>
      <rPr>
        <sz val="12"/>
        <color rgb="FF000000"/>
        <rFont val="Calibri"/>
      </rPr>
      <t xml:space="preserve"> shipping charge from Moz to India</t>
    </r>
  </si>
  <si>
    <r>
      <t xml:space="preserve">Export price f.o.b. </t>
    </r>
    <r>
      <rPr>
        <i/>
        <sz val="12"/>
        <color rgb="FF000000"/>
        <rFont val="Calibri"/>
      </rPr>
      <t>minus</t>
    </r>
    <r>
      <rPr>
        <sz val="12"/>
        <color rgb="FF000000"/>
        <rFont val="Calibri"/>
      </rPr>
      <t xml:space="preserve"> export tax</t>
    </r>
  </si>
  <si>
    <r>
      <t xml:space="preserve">Export price f.o.b. </t>
    </r>
    <r>
      <rPr>
        <i/>
        <sz val="12"/>
        <color rgb="FF000000"/>
        <rFont val="Calibri"/>
      </rPr>
      <t>minus</t>
    </r>
    <r>
      <rPr>
        <sz val="12"/>
        <color rgb="FF000000"/>
        <rFont val="Calibri"/>
      </rPr>
      <t xml:space="preserve"> export tax</t>
    </r>
  </si>
  <si>
    <r>
      <t xml:space="preserve">CIF market price </t>
    </r>
    <r>
      <rPr>
        <i/>
        <sz val="12"/>
        <color rgb="FF000000"/>
        <rFont val="Calibri"/>
      </rPr>
      <t>minus</t>
    </r>
    <r>
      <rPr>
        <sz val="12"/>
        <color rgb="FF000000"/>
        <rFont val="Calibri"/>
      </rPr>
      <t xml:space="preserve"> shipping charge from Moz to India</t>
    </r>
  </si>
  <si>
    <r>
      <t xml:space="preserve">Export price f.o.b. </t>
    </r>
    <r>
      <rPr>
        <i/>
        <sz val="12"/>
        <color rgb="FF000000"/>
        <rFont val="Calibri"/>
      </rPr>
      <t>minus</t>
    </r>
    <r>
      <rPr>
        <sz val="12"/>
        <color rgb="FF000000"/>
        <rFont val="Calibri"/>
      </rPr>
      <t xml:space="preserve"> export tax</t>
    </r>
  </si>
  <si>
    <t>Parameter</t>
  </si>
  <si>
    <t>Notes/Source</t>
  </si>
  <si>
    <t xml:space="preserve">Market price, cif, for delivery of RCN to India, in USD per m. ton </t>
  </si>
  <si>
    <t>Plug Figure</t>
  </si>
  <si>
    <t xml:space="preserve">SPEED+ </t>
  </si>
  <si>
    <t>Tax</t>
  </si>
  <si>
    <t>Farm-Gate Price to Cashew Farmer (MZN/kg)</t>
  </si>
  <si>
    <t>Plug figure, based on Costa (2018), p. 41 --- represents the 15% Southern Hemisphere price premium Oct-Jan</t>
  </si>
  <si>
    <t>Cashew Model Parameters</t>
  </si>
  <si>
    <t>Raw Cashew Nut Exports: Sheets A1 to A6</t>
  </si>
  <si>
    <r>
      <t xml:space="preserve">Plug figure from Technoserve (2015, p.15) showng Moz averages 42-48 </t>
    </r>
    <r>
      <rPr>
        <i/>
        <sz val="12"/>
        <color theme="2" tint="-0.499984740745262"/>
        <rFont val="Calibri"/>
        <family val="2"/>
      </rPr>
      <t>pounds</t>
    </r>
    <r>
      <rPr>
        <sz val="12"/>
        <color theme="2" tint="-0.499984740745262"/>
        <rFont val="Calibri"/>
        <family val="2"/>
      </rPr>
      <t xml:space="preserve"> of kernal per 80 </t>
    </r>
    <r>
      <rPr>
        <i/>
        <sz val="12"/>
        <color theme="2" tint="-0.499984740745262"/>
        <rFont val="Calibri"/>
        <family val="2"/>
      </rPr>
      <t>kg</t>
    </r>
    <r>
      <rPr>
        <sz val="12"/>
        <color theme="2" tint="-0.499984740745262"/>
        <rFont val="Calibri"/>
        <family val="2"/>
      </rPr>
      <t xml:space="preserve"> bag of RCN </t>
    </r>
  </si>
  <si>
    <t>Policy Impact on Farmers</t>
  </si>
  <si>
    <t>Farm-gate price from sheet A cell E24 taken during 4 months of the year, then an annual average calculated</t>
  </si>
  <si>
    <t>Intermediary margin from e27</t>
  </si>
  <si>
    <t>*** SAME HERE</t>
  </si>
  <si>
    <t>From Sheet A1 cell F23 = opportunity cost faced by growers under current policy</t>
  </si>
  <si>
    <t>From Sheet A2 cell F24</t>
  </si>
  <si>
    <t>Farm-gate price from sheet A2 cell E24 taken during 4 months of the year, then an annual average calculated</t>
  </si>
  <si>
    <t>From Sheet A3 cell F24</t>
  </si>
  <si>
    <t>Farm-gate price from sheet A3 cell E24 taken during 4 months of the year, then an annual average calculated</t>
  </si>
  <si>
    <t>From Sheet A4 cell F24</t>
  </si>
  <si>
    <t>Farm-gate price from sheet A4 cell E24 taken during 4 months of the year, then an annual average calculated</t>
  </si>
  <si>
    <t>From Sheet A5 cell F24</t>
  </si>
  <si>
    <t>Farm-gate price from sheet A5 cell E24 taken during 4 months of the year, then an annual average calculated</t>
  </si>
  <si>
    <t>From Sheet A6 cell F24</t>
  </si>
  <si>
    <t>Farm-gate price from sheet A6 cell E24 taken during 4 months of the year, then an annual average calculated</t>
  </si>
  <si>
    <t>Policy Impact on Processors</t>
  </si>
  <si>
    <t>Cell E24 is the peak season price available during Oct-January</t>
  </si>
  <si>
    <t>Processed Cashew Kernel Exports - Sheets B1-B6</t>
  </si>
  <si>
    <t>*** This calculation is wrong b/c it still uses the 18% tax between C16-C23 -- I will delete it and use the extra sheets show show correct calculation</t>
  </si>
  <si>
    <t>Farm-gate price to cashew grower</t>
  </si>
  <si>
    <r>
      <t>3a. Maximum full-cost margin for viable processing if growers are</t>
    </r>
    <r>
      <rPr>
        <b/>
        <u/>
        <sz val="12"/>
        <color rgb="FF000000"/>
        <rFont val="Calibri"/>
        <family val="2"/>
      </rPr>
      <t xml:space="preserve"> paid peak-season price for RCN</t>
    </r>
  </si>
  <si>
    <t>see below</t>
  </si>
  <si>
    <t>3a. Calculation of margin to cover full cost of processing (&amp; profit) with peak season prices</t>
  </si>
  <si>
    <t>Net Operating Margin for Processors when paying 4 months of peak season pricing</t>
  </si>
  <si>
    <r>
      <rPr>
        <b/>
        <sz val="12"/>
        <color rgb="FF000000"/>
        <rFont val="Calibri"/>
      </rPr>
      <t xml:space="preserve">Net Operating Margin for Processors </t>
    </r>
    <r>
      <rPr>
        <sz val="12"/>
        <color rgb="FF000000"/>
        <rFont val="Calibri"/>
      </rPr>
      <t>(MZN/kg RCN * (1/kernel yield) = MZN/kg kernel)</t>
    </r>
  </si>
  <si>
    <t xml:space="preserve">The model shows the value chain for two cases: peak season exports (in column E) and off-season exports (column F). </t>
  </si>
  <si>
    <t>Cashew Economic Analysis Model</t>
  </si>
  <si>
    <t>Purpose:</t>
  </si>
  <si>
    <t>Illustrate the economic impact of cashew policy on farmers and cashew processors under various policy scenarios.</t>
  </si>
  <si>
    <t xml:space="preserve">How to Guide: </t>
  </si>
  <si>
    <t xml:space="preserve">Context: </t>
  </si>
  <si>
    <t>Key Takeaways</t>
  </si>
  <si>
    <t>Current policy regime - lower tax scenarios are built out on Sheets A2-A6</t>
  </si>
  <si>
    <r>
      <t xml:space="preserve">Changing the parameter values in </t>
    </r>
    <r>
      <rPr>
        <b/>
        <i/>
        <sz val="12"/>
        <rFont val="Calibri"/>
        <family val="2"/>
      </rPr>
      <t>Green</t>
    </r>
    <r>
      <rPr>
        <i/>
        <sz val="12"/>
        <rFont val="Calibri"/>
      </rPr>
      <t xml:space="preserve"> will flow through the model and display impact on Sheets A and B. </t>
    </r>
  </si>
  <si>
    <t>Market price, cif, for delivery of cashew kernels to USA</t>
  </si>
  <si>
    <r>
      <t xml:space="preserve">This model is designed to generate conversation and debate as decision-makers discuss how to improve competitiveness in the cashew sector through policy reform. The current 18% export tax and ban on peak season export sales have an impact on farmer incomes and the operating margins of processors. By using this model, stakeholders can visualize the extent to which reducing the export tax and removing the peak season export ban might affect these key actors in the value chain. It is important to note that this model offers </t>
    </r>
    <r>
      <rPr>
        <i/>
        <sz val="12"/>
        <color rgb="FF000000"/>
        <rFont val="Calibri"/>
      </rPr>
      <t>illustrative estimates</t>
    </r>
    <r>
      <rPr>
        <sz val="12"/>
        <color rgb="FF000000"/>
        <rFont val="Calibri"/>
      </rPr>
      <t xml:space="preserve"> </t>
    </r>
    <r>
      <rPr>
        <sz val="12"/>
        <color rgb="FF000000"/>
        <rFont val="Calibri"/>
      </rPr>
      <t xml:space="preserve">of the impacts of various policy mix scenarios, based on plausible assumptions about relevant parameter values.  </t>
    </r>
  </si>
  <si>
    <r>
      <rPr>
        <u/>
        <sz val="12"/>
        <color rgb="FF000000"/>
        <rFont val="Calibri"/>
        <family val="2"/>
      </rPr>
      <t>Users can interact with the model by adjusting the Parameter Values (Sheet C)</t>
    </r>
    <r>
      <rPr>
        <sz val="12"/>
        <color rgb="FF000000"/>
        <rFont val="Calibri"/>
      </rPr>
      <t xml:space="preserve"> to reflect the most current data from their region. Values entered in Sheet C will pull through the entire model, and ultimately update the charts shown in Sheet A and Sheet B, which summarize the impacts to farmers and processors. </t>
    </r>
  </si>
  <si>
    <t>Increase in Farmer Incomes vs. Base Case</t>
  </si>
  <si>
    <t>Processing Segment Operating Margin (MZN/kg of kernel)</t>
  </si>
  <si>
    <t>Definition</t>
  </si>
  <si>
    <t>Ban on Peak Season RCN Exports</t>
  </si>
  <si>
    <t>Peak Season RCN Export Ban</t>
  </si>
  <si>
    <t>No Peak Season RCN Export Ban</t>
  </si>
  <si>
    <t>% Reduction in Operating Margin</t>
  </si>
  <si>
    <r>
      <rPr>
        <b/>
        <sz val="12"/>
        <color theme="1" tint="0.249977111117893"/>
        <rFont val="Calibri"/>
        <family val="2"/>
      </rPr>
      <t xml:space="preserve">Operating Margin = </t>
    </r>
    <r>
      <rPr>
        <sz val="12"/>
        <color theme="1" tint="0.249977111117893"/>
        <rFont val="Calibri"/>
        <family val="2"/>
      </rPr>
      <t xml:space="preserve">Sales Value of kernel output </t>
    </r>
    <r>
      <rPr>
        <i/>
        <sz val="12"/>
        <color theme="1" tint="0.249977111117893"/>
        <rFont val="Calibri"/>
      </rPr>
      <t xml:space="preserve">minus </t>
    </r>
    <r>
      <rPr>
        <sz val="12"/>
        <color theme="1" tint="0.249977111117893"/>
        <rFont val="Calibri"/>
        <family val="2"/>
      </rPr>
      <t xml:space="preserve">Cost of Raw Cashew inputs to the processing operation. The operating margin includes all operating costs for the processors, as well as finance charges, taxes, and profits accruing to the factory owners.  </t>
    </r>
  </si>
  <si>
    <t>Operating Margin % versus Current Policy</t>
  </si>
  <si>
    <r>
      <t xml:space="preserve">3. The third section derives the </t>
    </r>
    <r>
      <rPr>
        <sz val="14"/>
        <color rgb="FF000000"/>
        <rFont val="Calibri"/>
      </rPr>
      <t xml:space="preserve">processing </t>
    </r>
    <r>
      <rPr>
        <sz val="14"/>
        <color rgb="FF000000"/>
        <rFont val="Calibri"/>
        <family val="2"/>
      </rPr>
      <t xml:space="preserve">margin </t>
    </r>
    <r>
      <rPr>
        <sz val="14"/>
        <color rgb="FF000000"/>
        <rFont val="Calibri"/>
      </rPr>
      <t xml:space="preserve">available to the processors, as the difference between the ex-factory price of the kernel output and the cost of RCN inputs. Given these market conditions for inputs and outputs, the processing margin shows the value component available for processing raw cashews in Mozambique, to cover the </t>
    </r>
    <r>
      <rPr>
        <sz val="14"/>
        <color rgb="FF000000"/>
        <rFont val="Calibri"/>
        <family val="2"/>
      </rPr>
      <t>full cost</t>
    </r>
    <r>
      <rPr>
        <sz val="14"/>
        <color rgb="FF000000"/>
        <rFont val="Calibri"/>
      </rPr>
      <t xml:space="preserve"> of the processing operation, </t>
    </r>
    <r>
      <rPr>
        <sz val="14"/>
        <color rgb="FF000000"/>
        <rFont val="Calibri"/>
        <family val="2"/>
      </rPr>
      <t>incl</t>
    </r>
    <r>
      <rPr>
        <sz val="14"/>
        <color rgb="FF000000"/>
        <rFont val="Calibri"/>
      </rPr>
      <t>uding</t>
    </r>
    <r>
      <rPr>
        <sz val="14"/>
        <color rgb="FF000000"/>
        <rFont val="Calibri"/>
        <family val="2"/>
      </rPr>
      <t xml:space="preserve"> profit</t>
    </r>
    <r>
      <rPr>
        <sz val="14"/>
        <color rgb="FF000000"/>
        <rFont val="Calibri"/>
      </rPr>
      <t xml:space="preserve"> for the factory owners. </t>
    </r>
    <r>
      <rPr>
        <sz val="14"/>
        <color rgb="FF000000"/>
        <rFont val="Calibri"/>
        <family val="2"/>
      </rPr>
      <t/>
    </r>
  </si>
  <si>
    <t>Parameter values on Sheet C can easily be changed to examine the effects of alternative assumptions.</t>
  </si>
  <si>
    <t xml:space="preserve">Changes in the exchange rate (MZN/USD) directly affect the export values for RCN and for kernels, taking as given the parameters for domestic components of the value chain.  The exchange rate effect on export values, of course, carries through to derived values for the farm-gate price of RCN in Model A, and the processing margin in Model B.   </t>
  </si>
  <si>
    <t xml:space="preserve">It is very important for users to pay close attention to the units cited in columns C, when modifying any parameter values. </t>
  </si>
  <si>
    <r>
      <rPr>
        <b/>
        <sz val="12"/>
        <color theme="7"/>
        <rFont val="Calibri"/>
        <family val="2"/>
      </rPr>
      <t>Sheet A - Impact on Farmers:</t>
    </r>
    <r>
      <rPr>
        <sz val="12"/>
        <color rgb="FF000000"/>
        <rFont val="Calibri"/>
      </rPr>
      <t xml:space="preserve"> Based on the indicated parameter values, the model shows that </t>
    </r>
    <r>
      <rPr>
        <u/>
        <sz val="12"/>
        <color rgb="FF000000"/>
        <rFont val="Calibri"/>
        <family val="2"/>
      </rPr>
      <t>farmers' incomes could increase by as much as 30%</t>
    </r>
    <r>
      <rPr>
        <sz val="12"/>
        <color rgb="FF000000"/>
        <rFont val="Calibri"/>
      </rPr>
      <t xml:space="preserve"> if the export tax and peak season export ban were eliminated. It also shows a mix of policy scenarios, with the smallest impact -- a 5% increase in farmer incomes -- resulting from the elimination of the peak season ban.</t>
    </r>
  </si>
  <si>
    <t xml:space="preserve"> Peak Season Export Ban</t>
  </si>
  <si>
    <t>No Peak Season Export Ban</t>
  </si>
  <si>
    <t>Peak Season Export Ban</t>
  </si>
  <si>
    <t>This sheet illustrates the improved farm-gate prices and incomes farmers would receive under various policy regime scenarios.</t>
  </si>
  <si>
    <r>
      <t xml:space="preserve">This sheet illustrates the potential reduction in processors' </t>
    </r>
    <r>
      <rPr>
        <b/>
        <i/>
        <sz val="12"/>
        <color rgb="FF000000"/>
        <rFont val="Calibri"/>
      </rPr>
      <t xml:space="preserve">operating margin </t>
    </r>
    <r>
      <rPr>
        <i/>
        <sz val="12"/>
        <color rgb="FF000000"/>
        <rFont val="Calibri"/>
      </rPr>
      <t xml:space="preserve">under various policy regime scenarios, compared to the current policy regime. The "operating margin" is calculated as the ex-factory Sales Value of processed kernels minus the Cost of Raw Cashew inputs to the processing operation. It therefore includes the actual processing cost as well as finance charges, taxes, and profits accruing to factory owners. Note that the operating margins are calculated using the illustrative parameter values shown in Sheet C -- users can input new parameter values and view the impacts on this chart. </t>
    </r>
  </si>
  <si>
    <r>
      <t xml:space="preserve">No Ban on Peak Season Exports                                            </t>
    </r>
    <r>
      <rPr>
        <b/>
        <i/>
        <sz val="10"/>
        <color theme="0" tint="-0.14999847407452621"/>
        <rFont val="Calibri"/>
        <family val="2"/>
      </rPr>
      <t xml:space="preserve"> (includes 4 months of peak season pricing, Oct-Jan)</t>
    </r>
  </si>
  <si>
    <r>
      <t xml:space="preserve">No Ban on Peak Season RCN Exports                                            </t>
    </r>
    <r>
      <rPr>
        <b/>
        <i/>
        <sz val="10"/>
        <rFont val="Calibri"/>
        <family val="2"/>
      </rPr>
      <t xml:space="preserve"> (includes 4 months of peak season pricing, Oct-Jan)</t>
    </r>
  </si>
  <si>
    <t xml:space="preserve">Parameter values are initially set using plug figures drawn from sources shown in Sheet C. These illustrative parameter values may or may not reflect current conditions. </t>
  </si>
  <si>
    <t>A1</t>
  </si>
  <si>
    <t>A2</t>
  </si>
  <si>
    <t>A3</t>
  </si>
  <si>
    <t>A4</t>
  </si>
  <si>
    <t>A5</t>
  </si>
  <si>
    <t>A6</t>
  </si>
  <si>
    <t>B1</t>
  </si>
  <si>
    <t>B2</t>
  </si>
  <si>
    <t>B3</t>
  </si>
  <si>
    <t>B4</t>
  </si>
  <si>
    <t>B5</t>
  </si>
  <si>
    <t>B6</t>
  </si>
  <si>
    <t>18% Export Tax: Farm-Gate Prices to Farmers</t>
  </si>
  <si>
    <t>14% Export Tax: Farm-Gate Prices to Farmers</t>
  </si>
  <si>
    <t>10% Export Tax: Farm-Gate Prices to Farmers</t>
  </si>
  <si>
    <t>7% Export Tax: Farm-Gate Prices to Farmers</t>
  </si>
  <si>
    <t>5% Export Tax: Farm-Gate Prices to Farmers</t>
  </si>
  <si>
    <t>0% Export Tax: Farm-Gate Prices to Farmers</t>
  </si>
  <si>
    <t>18% Export Tax: Processor Operating Margins</t>
  </si>
  <si>
    <t>14% Export Tax: Processor Operating Margins</t>
  </si>
  <si>
    <t>10% Export Tax: Processor Operating Margins</t>
  </si>
  <si>
    <t>7% Export Tax: Processor Operating Margins</t>
  </si>
  <si>
    <t>5% Export Tax: Processor Operating Margins</t>
  </si>
  <si>
    <t>0% Export Tax: Processor Operating Margins</t>
  </si>
  <si>
    <t>A1. Farmers - 18% Scenario'!A1</t>
  </si>
  <si>
    <t>A2. 14% Scenario'!A1</t>
  </si>
  <si>
    <t>A3. 10% Scenario'!A1</t>
  </si>
  <si>
    <t>A4. 7% Scenario'!A1</t>
  </si>
  <si>
    <t>A5. 5% Scenario'!A1</t>
  </si>
  <si>
    <t>A6. 0% Scenario'!A1</t>
  </si>
  <si>
    <t>B1. Processors - 18% Scenario'!A1</t>
  </si>
  <si>
    <t>B2. 14% Scenario'!A1</t>
  </si>
  <si>
    <t>B3. 10% Scenario'!A1</t>
  </si>
  <si>
    <t>B4. 7% Scenario'!A1</t>
  </si>
  <si>
    <t>B5. 5% Scenario'!A1</t>
  </si>
  <si>
    <t>Summary &amp; Links to Annex Calculation Sheets</t>
  </si>
  <si>
    <t>Sheet</t>
  </si>
  <si>
    <t>Methodology: The Annex Calculation Sheets Present Two Cashew Value Chain Models</t>
  </si>
  <si>
    <t>Model A starts with the c.i.f. market price for exporting RCNs to India, quoted in units of USD per metric ton.</t>
  </si>
  <si>
    <t xml:space="preserve">The model works through elements of the value chain, step by step, to derive the farm-gate price, in units of MZN per kg. </t>
  </si>
  <si>
    <t>1. The first section determines the ex-factory sale price for kernels, starting from the c.i.f. market price for exporting kernels to the United States, in units of USD per pound of kernel.</t>
  </si>
  <si>
    <t>2. The second section determines the procurement cost for RCN at the factory gate, starting from the farm-gate price paid for RCN, in units of MZN per kg of RCN -- This model sets the farm-gate price for RCN at the off-season tax-laden export parity farm-gate price for RCN from Sheet A1 -- because that is the (legal market) opportunity cost for growers under the current policy regime.</t>
  </si>
  <si>
    <r>
      <t xml:space="preserve">Parameter values are highlighted in </t>
    </r>
    <r>
      <rPr>
        <sz val="14"/>
        <color theme="5"/>
        <rFont val="Calibri"/>
        <family val="2"/>
      </rPr>
      <t>orange</t>
    </r>
    <r>
      <rPr>
        <sz val="14"/>
        <color rgb="FF000000"/>
        <rFont val="Calibri"/>
      </rPr>
      <t xml:space="preserve"> in the Annex spreadsheeets (A1 through B6).</t>
    </r>
  </si>
  <si>
    <t>Model A: Sheets A1-A6 model the value chain for exporting raw cashew nuts (RCNs)</t>
  </si>
  <si>
    <t>Model B: Sheets B1-B6 model the value chain for exporting processed kernels</t>
  </si>
  <si>
    <t>Plug figure, estimate</t>
  </si>
  <si>
    <r>
      <rPr>
        <b/>
        <sz val="12"/>
        <color theme="8" tint="-0.249977111117893"/>
        <rFont val="Calibri"/>
        <family val="2"/>
      </rPr>
      <t>Sheet B - Impact on Processors:</t>
    </r>
    <r>
      <rPr>
        <sz val="12"/>
        <color rgb="FF000000"/>
        <rFont val="Calibri"/>
      </rPr>
      <t xml:space="preserve"> The model calculates the "operating margin" for processors as the ex-factory Sales Value of processed kernels </t>
    </r>
    <r>
      <rPr>
        <i/>
        <sz val="12"/>
        <color rgb="FF000000"/>
        <rFont val="Calibri"/>
      </rPr>
      <t xml:space="preserve">minus </t>
    </r>
    <r>
      <rPr>
        <sz val="12"/>
        <color rgb="FF000000"/>
        <rFont val="Calibri"/>
      </rPr>
      <t xml:space="preserve">the Cost of Raw Cashew inputs to the processing operation. The "operating margin" therefore includes the actual processing cost as well as finance charges, taxes, and profits accruing to factory owners. </t>
    </r>
    <r>
      <rPr>
        <u/>
        <sz val="12"/>
        <color rgb="FF000000"/>
        <rFont val="Calibri"/>
        <family val="2"/>
      </rPr>
      <t>Based on the indicated parameter values, the operating margin, so defined, could be reduced between 10% and 52% depending on the chosen policy regime</t>
    </r>
    <r>
      <rPr>
        <sz val="12"/>
        <color rgb="FF000000"/>
        <rFont val="Calibri"/>
      </rPr>
      <t xml:space="preserve">. This operating margin is determined on the input side by conditions in the domestic market for raw cashews, and on the output side by the world price of processed kernels. Both of these market conditions are outside of the direct control of the processers.  </t>
    </r>
    <r>
      <rPr>
        <u/>
        <sz val="12"/>
        <color rgb="FF000000"/>
        <rFont val="Calibri"/>
        <family val="2"/>
      </rPr>
      <t xml:space="preserve">It is important to note, though, that for any given operating margin, the profitability (and viability) of processing in Mozambique can be increased by improving operational </t>
    </r>
    <r>
      <rPr>
        <b/>
        <i/>
        <u/>
        <sz val="12"/>
        <color rgb="FF000000"/>
        <rFont val="Calibri"/>
        <family val="2"/>
      </rPr>
      <t>efficiency</t>
    </r>
    <r>
      <rPr>
        <u/>
        <sz val="12"/>
        <color rgb="FF000000"/>
        <rFont val="Calibri"/>
        <family val="2"/>
      </rPr>
      <t xml:space="preserve">, improving the </t>
    </r>
    <r>
      <rPr>
        <b/>
        <i/>
        <u/>
        <sz val="12"/>
        <color rgb="FF000000"/>
        <rFont val="Calibri"/>
        <family val="2"/>
      </rPr>
      <t>business enabling environment</t>
    </r>
    <r>
      <rPr>
        <u/>
        <sz val="12"/>
        <color rgb="FF000000"/>
        <rFont val="Calibri"/>
        <family val="2"/>
      </rPr>
      <t xml:space="preserve">, increasing the </t>
    </r>
    <r>
      <rPr>
        <b/>
        <i/>
        <u/>
        <sz val="12"/>
        <color rgb="FF000000"/>
        <rFont val="Calibri"/>
        <family val="2"/>
      </rPr>
      <t>quantity</t>
    </r>
    <r>
      <rPr>
        <u/>
        <sz val="12"/>
        <color rgb="FF000000"/>
        <rFont val="Calibri"/>
        <family val="2"/>
      </rPr>
      <t xml:space="preserve"> of processed kernels, and/or improving the outturn rate (a reflection of Raw Cashew Nut </t>
    </r>
    <r>
      <rPr>
        <b/>
        <i/>
        <u/>
        <sz val="12"/>
        <color rgb="FF000000"/>
        <rFont val="Calibri"/>
        <family val="2"/>
      </rPr>
      <t>quality</t>
    </r>
    <r>
      <rPr>
        <u/>
        <sz val="12"/>
        <color rgb="FF000000"/>
        <rFont val="Calibri"/>
        <family val="2"/>
      </rPr>
      <t>)</t>
    </r>
    <r>
      <rPr>
        <sz val="12"/>
        <color rgb="FF000000"/>
        <rFont val="Calibri"/>
      </rPr>
      <t xml:space="preserve">. It is expected that both quantity and quality of Raw Cashew Nuts will increase over the medium-to-long run when farmers obtain a higher farm-gate price.    </t>
    </r>
  </si>
  <si>
    <r>
      <rPr>
        <b/>
        <i/>
        <sz val="12"/>
        <color rgb="FF000000"/>
        <rFont val="Calibri"/>
        <family val="2"/>
      </rPr>
      <t xml:space="preserve">But, operating margins for processors can also go up. </t>
    </r>
    <r>
      <rPr>
        <i/>
        <sz val="12"/>
        <color rgb="FF000000"/>
        <rFont val="Calibri"/>
        <family val="2"/>
      </rPr>
      <t xml:space="preserve">The operating margin is determined on the input side by conditions in the domestic market for raw cashews, and on the output side by the world price of processed kernels. For any given operating margin, </t>
    </r>
    <r>
      <rPr>
        <i/>
        <u/>
        <sz val="12"/>
        <color rgb="FF000000"/>
        <rFont val="Calibri"/>
        <family val="2"/>
      </rPr>
      <t xml:space="preserve">the profitability (and viability) of processing in Mozambique can be increased by improving operational </t>
    </r>
    <r>
      <rPr>
        <b/>
        <i/>
        <u/>
        <sz val="12"/>
        <color rgb="FF000000"/>
        <rFont val="Calibri"/>
        <family val="2"/>
      </rPr>
      <t>efficiency</t>
    </r>
    <r>
      <rPr>
        <i/>
        <u/>
        <sz val="12"/>
        <color rgb="FF000000"/>
        <rFont val="Calibri"/>
        <family val="2"/>
      </rPr>
      <t xml:space="preserve">, improving the </t>
    </r>
    <r>
      <rPr>
        <b/>
        <i/>
        <u/>
        <sz val="12"/>
        <color rgb="FF000000"/>
        <rFont val="Calibri"/>
        <family val="2"/>
      </rPr>
      <t>business enabling environment</t>
    </r>
    <r>
      <rPr>
        <i/>
        <u/>
        <sz val="12"/>
        <color rgb="FF000000"/>
        <rFont val="Calibri"/>
        <family val="2"/>
      </rPr>
      <t xml:space="preserve">, increasing the </t>
    </r>
    <r>
      <rPr>
        <b/>
        <i/>
        <u/>
        <sz val="12"/>
        <color rgb="FF000000"/>
        <rFont val="Calibri"/>
        <family val="2"/>
      </rPr>
      <t>quantity</t>
    </r>
    <r>
      <rPr>
        <i/>
        <u/>
        <sz val="12"/>
        <color rgb="FF000000"/>
        <rFont val="Calibri"/>
        <family val="2"/>
      </rPr>
      <t xml:space="preserve"> of processed kernels, and/or improving the outturn rate (a reflection of Raw Cashew Nut </t>
    </r>
    <r>
      <rPr>
        <b/>
        <i/>
        <u/>
        <sz val="12"/>
        <color rgb="FF000000"/>
        <rFont val="Calibri"/>
        <family val="2"/>
      </rPr>
      <t>quality</t>
    </r>
    <r>
      <rPr>
        <i/>
        <u/>
        <sz val="12"/>
        <color rgb="FF000000"/>
        <rFont val="Calibri"/>
        <family val="2"/>
      </rPr>
      <t>). It is expected that both quantity and quality of Raw Cashew Nuts will increase over the medium-to-long run when farmers obtain a higher farm-gate price for their RCN.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</si>
</sst>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_-* #,##0_-;\-* #,##0_-;_-* &quot;-&quot;??_-;_-@"/>
    <numFmt numFmtId="165" formatCode="_-&quot;$&quot;* #,##0_-;\-&quot;$&quot;* #,##0_-;_-&quot;$&quot;* &quot;-&quot;??_-;_-@"/>
    <numFmt numFmtId="166" formatCode="0.000"/>
    <numFmt numFmtId="167" formatCode="_-&quot;$&quot;* #,##0.00_-;\-&quot;$&quot;* #,##0.00_-;_-&quot;$&quot;* &quot;-&quot;??_-;_-@"/>
    <numFmt numFmtId="168" formatCode="_-* #,##0.00_-;\-* #,##0.00_-;_-* &quot;-&quot;??_-;_-@"/>
    <numFmt numFmtId="169" formatCode="0.00_ ;\-0.00\ "/>
    <numFmt numFmtId="170" formatCode="_(&quot;$&quot;* #,##0_);_(&quot;$&quot;* \(#,##0\);_(&quot;$&quot;* &quot;-&quot;??_);_(@_)"/>
  </numFmts>
  <fonts count="53" x14ac:knownFonts="1">
    <font>
      <sz val="12"/>
      <color rgb="FF000000"/>
      <name val="Calibri"/>
    </font>
    <font>
      <sz val="14"/>
      <color rgb="FF000000"/>
      <name val="Calibri"/>
    </font>
    <font>
      <b/>
      <sz val="14"/>
      <color rgb="FF000000"/>
      <name val="Calibri"/>
    </font>
    <font>
      <b/>
      <sz val="12"/>
      <color rgb="FF000000"/>
      <name val="Calibri"/>
    </font>
    <font>
      <sz val="12"/>
      <name val="Calibri"/>
    </font>
    <font>
      <b/>
      <i/>
      <sz val="14"/>
      <color rgb="FF000000"/>
      <name val="Calibri"/>
    </font>
    <font>
      <u/>
      <sz val="12"/>
      <color rgb="FF0000FF"/>
      <name val="Calibri"/>
    </font>
    <font>
      <sz val="12"/>
      <color rgb="FFFF0000"/>
      <name val="Calibri"/>
    </font>
    <font>
      <b/>
      <sz val="12"/>
      <color rgb="FF7F7F7F"/>
      <name val="Calibri"/>
    </font>
    <font>
      <sz val="12"/>
      <color rgb="FF7F7F7F"/>
      <name val="Calibri"/>
    </font>
    <font>
      <i/>
      <sz val="12"/>
      <name val="Calibri"/>
    </font>
    <font>
      <i/>
      <sz val="12"/>
      <color rgb="FF000000"/>
      <name val="Calibri"/>
    </font>
    <font>
      <b/>
      <i/>
      <sz val="12"/>
      <color rgb="FF000000"/>
      <name val="Calibri"/>
    </font>
    <font>
      <i/>
      <sz val="12"/>
      <color rgb="FF7F7F7F"/>
      <name val="Calibri"/>
    </font>
    <font>
      <sz val="12"/>
      <color rgb="FF000000"/>
      <name val="Calibri"/>
    </font>
    <font>
      <sz val="12"/>
      <color rgb="FF000000"/>
      <name val="Calibri"/>
      <family val="2"/>
    </font>
    <font>
      <b/>
      <sz val="12"/>
      <color rgb="FF000000"/>
      <name val="Calibri"/>
      <family val="2"/>
    </font>
    <font>
      <b/>
      <i/>
      <sz val="12"/>
      <color rgb="FF000000"/>
      <name val="Calibri"/>
      <family val="2"/>
    </font>
    <font>
      <sz val="10"/>
      <color rgb="FF000000"/>
      <name val="Calibri"/>
      <family val="2"/>
    </font>
    <font>
      <i/>
      <sz val="12"/>
      <color rgb="FF000000"/>
      <name val="Calibri"/>
      <family val="2"/>
    </font>
    <font>
      <sz val="12"/>
      <color theme="0" tint="-0.34998626667073579"/>
      <name val="Calibri"/>
      <family val="2"/>
    </font>
    <font>
      <b/>
      <sz val="12"/>
      <color theme="1" tint="0.249977111117893"/>
      <name val="Calibri"/>
      <family val="2"/>
    </font>
    <font>
      <sz val="14"/>
      <color rgb="FF000000"/>
      <name val="Calibri"/>
      <family val="2"/>
    </font>
    <font>
      <b/>
      <sz val="12"/>
      <color theme="2" tint="-0.499984740745262"/>
      <name val="Calibri"/>
      <family val="2"/>
    </font>
    <font>
      <sz val="12"/>
      <color theme="2" tint="-0.499984740745262"/>
      <name val="Calibri"/>
      <family val="2"/>
    </font>
    <font>
      <i/>
      <sz val="12"/>
      <color theme="2" tint="-0.499984740745262"/>
      <name val="Calibri"/>
      <family val="2"/>
    </font>
    <font>
      <b/>
      <sz val="10"/>
      <color theme="2" tint="-0.499984740745262"/>
      <name val="Calibri"/>
      <family val="2"/>
    </font>
    <font>
      <sz val="10"/>
      <color theme="2" tint="-0.499984740745262"/>
      <name val="Calibri"/>
      <family val="2"/>
    </font>
    <font>
      <sz val="11"/>
      <color rgb="FF000000"/>
      <name val="Calibri"/>
      <family val="2"/>
    </font>
    <font>
      <i/>
      <sz val="12"/>
      <name val="Calibri"/>
      <family val="2"/>
    </font>
    <font>
      <b/>
      <i/>
      <sz val="12"/>
      <name val="Calibri"/>
      <family val="2"/>
    </font>
    <font>
      <u/>
      <sz val="12"/>
      <color rgb="FF000000"/>
      <name val="Calibri"/>
      <family val="2"/>
    </font>
    <font>
      <sz val="12"/>
      <color rgb="FF7F7F7F"/>
      <name val="Calibri"/>
      <family val="2"/>
    </font>
    <font>
      <b/>
      <u/>
      <sz val="12"/>
      <color rgb="FF000000"/>
      <name val="Calibri"/>
      <family val="2"/>
    </font>
    <font>
      <b/>
      <sz val="14"/>
      <color rgb="FF7F7F7F"/>
      <name val="Calibri"/>
      <family val="2"/>
    </font>
    <font>
      <b/>
      <sz val="16"/>
      <color theme="0"/>
      <name val="Calibri"/>
      <family val="2"/>
    </font>
    <font>
      <sz val="12"/>
      <color theme="0"/>
      <name val="Calibri"/>
      <family val="2"/>
    </font>
    <font>
      <b/>
      <sz val="12"/>
      <color theme="7"/>
      <name val="Calibri"/>
      <family val="2"/>
    </font>
    <font>
      <b/>
      <sz val="12"/>
      <color theme="8" tint="-0.249977111117893"/>
      <name val="Calibri"/>
      <family val="2"/>
    </font>
    <font>
      <sz val="12"/>
      <color theme="0" tint="-0.499984740745262"/>
      <name val="Calibri"/>
      <family val="2"/>
    </font>
    <font>
      <sz val="12"/>
      <color theme="1" tint="0.249977111117893"/>
      <name val="Calibri"/>
      <family val="2"/>
    </font>
    <font>
      <b/>
      <sz val="12"/>
      <name val="Calibri"/>
    </font>
    <font>
      <i/>
      <sz val="12"/>
      <color theme="1" tint="0.249977111117893"/>
      <name val="Calibri"/>
    </font>
    <font>
      <u/>
      <sz val="12"/>
      <color theme="11"/>
      <name val="Calibri"/>
    </font>
    <font>
      <u/>
      <sz val="12"/>
      <color theme="10"/>
      <name val="Calibri"/>
    </font>
    <font>
      <b/>
      <i/>
      <u/>
      <sz val="12"/>
      <color rgb="FF000000"/>
      <name val="Calibri"/>
      <family val="2"/>
    </font>
    <font>
      <b/>
      <i/>
      <sz val="12"/>
      <color theme="0" tint="-0.14999847407452621"/>
      <name val="Calibri"/>
      <family val="2"/>
    </font>
    <font>
      <b/>
      <i/>
      <sz val="10"/>
      <color theme="0" tint="-0.14999847407452621"/>
      <name val="Calibri"/>
      <family val="2"/>
    </font>
    <font>
      <sz val="12"/>
      <color theme="0" tint="-0.14999847407452621"/>
      <name val="Calibri"/>
      <family val="2"/>
    </font>
    <font>
      <b/>
      <i/>
      <sz val="10"/>
      <name val="Calibri"/>
      <family val="2"/>
    </font>
    <font>
      <i/>
      <u/>
      <sz val="12"/>
      <color rgb="FF000000"/>
      <name val="Calibri"/>
      <family val="2"/>
    </font>
    <font>
      <b/>
      <sz val="14"/>
      <color rgb="FF000000"/>
      <name val="Calibri"/>
      <family val="2"/>
    </font>
    <font>
      <sz val="14"/>
      <color theme="5"/>
      <name val="Calibri"/>
      <family val="2"/>
    </font>
  </fonts>
  <fills count="24">
    <fill>
      <patternFill patternType="none"/>
    </fill>
    <fill>
      <patternFill patternType="gray125"/>
    </fill>
    <fill>
      <patternFill patternType="solid">
        <fgColor rgb="FFFFFFFF"/>
        <bgColor rgb="FFFFFFFF"/>
      </patternFill>
    </fill>
    <fill>
      <patternFill patternType="solid">
        <fgColor rgb="FFFBD4B4"/>
        <bgColor rgb="FFFBD4B4"/>
      </patternFill>
    </fill>
    <fill>
      <patternFill patternType="solid">
        <fgColor rgb="FFB8CCE4"/>
        <bgColor rgb="FFB8CCE4"/>
      </patternFill>
    </fill>
    <fill>
      <patternFill patternType="solid">
        <fgColor rgb="FFFFFF00"/>
        <bgColor rgb="FFFFFF00"/>
      </patternFill>
    </fill>
    <fill>
      <patternFill patternType="solid">
        <fgColor rgb="FF00FFFF"/>
        <bgColor rgb="FF00FFFF"/>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FF"/>
        <bgColor rgb="FFFBD4B4"/>
      </patternFill>
    </fill>
    <fill>
      <patternFill patternType="solid">
        <fgColor rgb="FF66FFFF"/>
        <bgColor rgb="FFB8CCE4"/>
      </patternFill>
    </fill>
    <fill>
      <patternFill patternType="solid">
        <fgColor rgb="FF66FFFF"/>
        <bgColor rgb="FFFFFFFF"/>
      </patternFill>
    </fill>
    <fill>
      <patternFill patternType="solid">
        <fgColor rgb="FF7030A0"/>
        <bgColor rgb="FFFFFFFF"/>
      </patternFill>
    </fill>
    <fill>
      <patternFill patternType="solid">
        <fgColor rgb="FF7030A0"/>
        <bgColor indexed="64"/>
      </patternFill>
    </fill>
    <fill>
      <patternFill patternType="solid">
        <fgColor rgb="FF7030A0"/>
        <bgColor rgb="FFB8CCE4"/>
      </patternFill>
    </fill>
    <fill>
      <patternFill patternType="solid">
        <fgColor rgb="FFFFFF00"/>
        <bgColor rgb="FFFFFFFF"/>
      </patternFill>
    </fill>
    <fill>
      <patternFill patternType="solid">
        <fgColor theme="0" tint="-0.14999847407452621"/>
        <bgColor indexed="64"/>
      </patternFill>
    </fill>
    <fill>
      <patternFill patternType="solid">
        <fgColor theme="3"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9" tint="0.79998168889431442"/>
        <bgColor rgb="FFFBD4B4"/>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right style="thin">
        <color auto="1"/>
      </right>
      <top style="thin">
        <color auto="1"/>
      </top>
      <bottom style="thin">
        <color auto="1"/>
      </bottom>
      <diagonal/>
    </border>
    <border>
      <left style="mediumDashed">
        <color theme="0" tint="-0.499984740745262"/>
      </left>
      <right/>
      <top style="mediumDashed">
        <color theme="0" tint="-0.499984740745262"/>
      </top>
      <bottom style="mediumDashed">
        <color theme="0" tint="-0.499984740745262"/>
      </bottom>
      <diagonal/>
    </border>
    <border>
      <left style="mediumDashed">
        <color rgb="FFC00000"/>
      </left>
      <right style="mediumDashed">
        <color rgb="FFC00000"/>
      </right>
      <top style="mediumDashed">
        <color rgb="FFC00000"/>
      </top>
      <bottom style="mediumDashed">
        <color rgb="FFC00000"/>
      </bottom>
      <diagonal/>
    </border>
  </borders>
  <cellStyleXfs count="6">
    <xf numFmtId="0" fontId="0" fillId="0" borderId="0"/>
    <xf numFmtId="44" fontId="14" fillId="0" borderId="0" applyFont="0" applyFill="0" applyBorder="0" applyAlignment="0" applyProtection="0"/>
    <xf numFmtId="9" fontId="14"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11">
    <xf numFmtId="0" fontId="0" fillId="0" borderId="0" xfId="0" applyFont="1" applyAlignment="1"/>
    <xf numFmtId="0" fontId="1" fillId="0" borderId="0" xfId="0" applyFont="1"/>
    <xf numFmtId="0" fontId="2" fillId="2" borderId="1"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xf numFmtId="0" fontId="0" fillId="2" borderId="5" xfId="0" applyFont="1" applyFill="1" applyBorder="1"/>
    <xf numFmtId="0" fontId="3" fillId="2" borderId="5" xfId="0" applyFont="1" applyFill="1" applyBorder="1"/>
    <xf numFmtId="0" fontId="2" fillId="0" borderId="0" xfId="0" applyFont="1"/>
    <xf numFmtId="0" fontId="2" fillId="2" borderId="8" xfId="0" applyFont="1" applyFill="1" applyBorder="1" applyAlignment="1">
      <alignment horizontal="left"/>
    </xf>
    <xf numFmtId="0" fontId="1" fillId="0" borderId="0" xfId="0" applyFont="1" applyAlignment="1">
      <alignment horizontal="left" wrapText="1"/>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xf numFmtId="0" fontId="2" fillId="3" borderId="5" xfId="0" applyFont="1" applyFill="1" applyBorder="1" applyAlignment="1">
      <alignment horizontal="left"/>
    </xf>
    <xf numFmtId="0" fontId="3" fillId="2" borderId="9" xfId="0" applyFont="1" applyFill="1" applyBorder="1"/>
    <xf numFmtId="0" fontId="0" fillId="2" borderId="5" xfId="0" applyFont="1" applyFill="1" applyBorder="1" applyAlignment="1">
      <alignment horizontal="center"/>
    </xf>
    <xf numFmtId="0" fontId="0" fillId="2" borderId="12" xfId="0" applyFont="1" applyFill="1" applyBorder="1"/>
    <xf numFmtId="0" fontId="0" fillId="2" borderId="4" xfId="0" applyFont="1" applyFill="1" applyBorder="1"/>
    <xf numFmtId="0" fontId="0" fillId="2" borderId="12" xfId="0" applyFont="1" applyFill="1" applyBorder="1" applyAlignment="1">
      <alignment horizontal="left"/>
    </xf>
    <xf numFmtId="0" fontId="0" fillId="2" borderId="7" xfId="0" applyFont="1" applyFill="1" applyBorder="1"/>
    <xf numFmtId="0" fontId="5" fillId="0" borderId="0" xfId="0" applyFont="1" applyAlignment="1">
      <alignment horizontal="left" wrapText="1"/>
    </xf>
    <xf numFmtId="0" fontId="2" fillId="2" borderId="5" xfId="0" applyFont="1" applyFill="1" applyBorder="1" applyAlignment="1">
      <alignment horizontal="left"/>
    </xf>
    <xf numFmtId="0" fontId="0" fillId="2" borderId="13" xfId="0" applyFont="1" applyFill="1" applyBorder="1"/>
    <xf numFmtId="0" fontId="2" fillId="2" borderId="14" xfId="0" applyFont="1" applyFill="1" applyBorder="1"/>
    <xf numFmtId="0" fontId="1" fillId="0" borderId="0" xfId="0" applyFont="1" applyAlignment="1">
      <alignment horizontal="left"/>
    </xf>
    <xf numFmtId="0" fontId="0" fillId="3" borderId="14" xfId="0" applyFont="1" applyFill="1" applyBorder="1" applyAlignment="1">
      <alignment horizontal="left"/>
    </xf>
    <xf numFmtId="0" fontId="0" fillId="3" borderId="5" xfId="0" applyFont="1" applyFill="1" applyBorder="1" applyAlignment="1">
      <alignment horizontal="center"/>
    </xf>
    <xf numFmtId="0" fontId="0" fillId="3" borderId="5" xfId="0" applyFont="1" applyFill="1" applyBorder="1"/>
    <xf numFmtId="0" fontId="6" fillId="0" borderId="0" xfId="0" applyFont="1" applyAlignment="1">
      <alignment horizontal="left"/>
    </xf>
    <xf numFmtId="9" fontId="0" fillId="3" borderId="5" xfId="0" applyNumberFormat="1" applyFont="1" applyFill="1" applyBorder="1" applyAlignment="1">
      <alignment horizontal="right"/>
    </xf>
    <xf numFmtId="0" fontId="0" fillId="2" borderId="14" xfId="0" applyFont="1" applyFill="1" applyBorder="1" applyAlignment="1">
      <alignment horizontal="left"/>
    </xf>
    <xf numFmtId="0" fontId="2" fillId="2" borderId="14" xfId="0" applyFont="1" applyFill="1" applyBorder="1" applyAlignment="1">
      <alignment horizontal="left"/>
    </xf>
    <xf numFmtId="9" fontId="0" fillId="2" borderId="5" xfId="0" applyNumberFormat="1" applyFont="1" applyFill="1" applyBorder="1" applyAlignment="1">
      <alignment horizontal="right"/>
    </xf>
    <xf numFmtId="0" fontId="7" fillId="2" borderId="5" xfId="0" applyFont="1" applyFill="1" applyBorder="1"/>
    <xf numFmtId="0" fontId="2" fillId="3" borderId="14" xfId="0" applyFont="1" applyFill="1" applyBorder="1" applyAlignment="1">
      <alignment horizontal="left"/>
    </xf>
    <xf numFmtId="0" fontId="1" fillId="3" borderId="5" xfId="0" applyFont="1" applyFill="1" applyBorder="1" applyAlignment="1">
      <alignment horizontal="center"/>
    </xf>
    <xf numFmtId="0" fontId="2" fillId="3" borderId="5" xfId="0" applyFont="1" applyFill="1" applyBorder="1"/>
    <xf numFmtId="0" fontId="1" fillId="2" borderId="12" xfId="0" applyFont="1" applyFill="1" applyBorder="1"/>
    <xf numFmtId="0" fontId="0" fillId="2" borderId="13" xfId="0" applyFont="1" applyFill="1" applyBorder="1" applyAlignment="1">
      <alignment horizontal="left"/>
    </xf>
    <xf numFmtId="164" fontId="0" fillId="3" borderId="5" xfId="0" applyNumberFormat="1" applyFont="1" applyFill="1" applyBorder="1" applyAlignment="1">
      <alignment horizontal="right"/>
    </xf>
    <xf numFmtId="165" fontId="2" fillId="2" borderId="13" xfId="0" applyNumberFormat="1" applyFont="1" applyFill="1" applyBorder="1"/>
    <xf numFmtId="0" fontId="0" fillId="2" borderId="13" xfId="0" applyFont="1" applyFill="1" applyBorder="1" applyAlignment="1">
      <alignment horizontal="left"/>
    </xf>
    <xf numFmtId="0" fontId="3" fillId="3" borderId="14" xfId="0" applyFont="1" applyFill="1" applyBorder="1" applyAlignment="1">
      <alignment horizontal="left"/>
    </xf>
    <xf numFmtId="9" fontId="0" fillId="3" borderId="5" xfId="0" applyNumberFormat="1" applyFont="1" applyFill="1" applyBorder="1"/>
    <xf numFmtId="166" fontId="0" fillId="2" borderId="5" xfId="0" applyNumberFormat="1" applyFont="1" applyFill="1" applyBorder="1"/>
    <xf numFmtId="0" fontId="0" fillId="2" borderId="5" xfId="0" applyFont="1" applyFill="1" applyBorder="1" applyAlignment="1">
      <alignment horizontal="right"/>
    </xf>
    <xf numFmtId="167" fontId="3" fillId="3" borderId="5" xfId="0" applyNumberFormat="1" applyFont="1" applyFill="1" applyBorder="1"/>
    <xf numFmtId="167" fontId="3" fillId="2" borderId="13" xfId="0" applyNumberFormat="1" applyFont="1" applyFill="1" applyBorder="1"/>
    <xf numFmtId="165" fontId="0" fillId="2" borderId="13" xfId="0" applyNumberFormat="1" applyFont="1" applyFill="1" applyBorder="1"/>
    <xf numFmtId="0" fontId="3" fillId="2" borderId="14" xfId="0" applyFont="1" applyFill="1" applyBorder="1" applyAlignment="1">
      <alignment horizontal="left"/>
    </xf>
    <xf numFmtId="167" fontId="0" fillId="2" borderId="13" xfId="0" applyNumberFormat="1" applyFont="1" applyFill="1" applyBorder="1"/>
    <xf numFmtId="2" fontId="0" fillId="2" borderId="13" xfId="0" applyNumberFormat="1" applyFont="1" applyFill="1" applyBorder="1"/>
    <xf numFmtId="168" fontId="0" fillId="2" borderId="13" xfId="0" applyNumberFormat="1" applyFont="1" applyFill="1" applyBorder="1"/>
    <xf numFmtId="0" fontId="0" fillId="3" borderId="5" xfId="0" applyFont="1" applyFill="1" applyBorder="1" applyAlignment="1">
      <alignment horizontal="right"/>
    </xf>
    <xf numFmtId="169" fontId="0" fillId="3" borderId="5" xfId="0" applyNumberFormat="1" applyFont="1" applyFill="1" applyBorder="1" applyAlignment="1">
      <alignment horizontal="right"/>
    </xf>
    <xf numFmtId="169" fontId="0" fillId="2" borderId="5" xfId="0" applyNumberFormat="1" applyFont="1" applyFill="1" applyBorder="1" applyAlignment="1">
      <alignment horizontal="right"/>
    </xf>
    <xf numFmtId="2" fontId="0" fillId="2" borderId="11" xfId="0" applyNumberFormat="1" applyFont="1" applyFill="1" applyBorder="1"/>
    <xf numFmtId="0" fontId="1" fillId="3" borderId="5" xfId="0" applyFont="1" applyFill="1" applyBorder="1"/>
    <xf numFmtId="0" fontId="3" fillId="4" borderId="1" xfId="0" applyFont="1" applyFill="1" applyBorder="1" applyAlignment="1">
      <alignment horizontal="left"/>
    </xf>
    <xf numFmtId="0" fontId="3" fillId="4" borderId="2" xfId="0" applyFont="1" applyFill="1" applyBorder="1" applyAlignment="1">
      <alignment horizontal="center"/>
    </xf>
    <xf numFmtId="0" fontId="3" fillId="4" borderId="2" xfId="0" applyFont="1" applyFill="1" applyBorder="1" applyAlignment="1">
      <alignment horizontal="right"/>
    </xf>
    <xf numFmtId="0" fontId="3" fillId="4" borderId="2" xfId="0" applyFont="1" applyFill="1" applyBorder="1"/>
    <xf numFmtId="168" fontId="2" fillId="3" borderId="13" xfId="0" applyNumberFormat="1" applyFont="1" applyFill="1" applyBorder="1"/>
    <xf numFmtId="2" fontId="3" fillId="4" borderId="4" xfId="0" applyNumberFormat="1" applyFont="1" applyFill="1" applyBorder="1"/>
    <xf numFmtId="0" fontId="3" fillId="4" borderId="8" xfId="0" applyFont="1" applyFill="1" applyBorder="1" applyAlignment="1">
      <alignment horizontal="left"/>
    </xf>
    <xf numFmtId="0" fontId="3" fillId="2" borderId="5" xfId="0" applyFont="1" applyFill="1" applyBorder="1" applyAlignment="1">
      <alignment horizontal="center"/>
    </xf>
    <xf numFmtId="0" fontId="3" fillId="2" borderId="5" xfId="0" applyFont="1" applyFill="1" applyBorder="1" applyAlignment="1">
      <alignment horizontal="right"/>
    </xf>
    <xf numFmtId="0" fontId="3" fillId="2" borderId="12" xfId="0" applyFont="1" applyFill="1" applyBorder="1"/>
    <xf numFmtId="0" fontId="3" fillId="4" borderId="9" xfId="0" applyFont="1" applyFill="1" applyBorder="1" applyAlignment="1">
      <alignment horizontal="center"/>
    </xf>
    <xf numFmtId="0" fontId="3" fillId="4" borderId="9" xfId="0" applyFont="1" applyFill="1" applyBorder="1" applyAlignment="1">
      <alignment horizontal="right"/>
    </xf>
    <xf numFmtId="0" fontId="3" fillId="4" borderId="9" xfId="0" applyFont="1" applyFill="1" applyBorder="1"/>
    <xf numFmtId="168" fontId="3" fillId="2" borderId="13" xfId="0" applyNumberFormat="1" applyFont="1" applyFill="1" applyBorder="1"/>
    <xf numFmtId="0" fontId="3" fillId="2" borderId="13" xfId="0" applyFont="1" applyFill="1" applyBorder="1" applyAlignment="1">
      <alignment horizontal="left"/>
    </xf>
    <xf numFmtId="9" fontId="3" fillId="4" borderId="11" xfId="0" applyNumberFormat="1" applyFont="1" applyFill="1" applyBorder="1"/>
    <xf numFmtId="0" fontId="0" fillId="4" borderId="11" xfId="0" applyFont="1" applyFill="1" applyBorder="1" applyAlignment="1">
      <alignment horizontal="left"/>
    </xf>
    <xf numFmtId="0" fontId="2" fillId="4" borderId="1" xfId="0" applyFont="1" applyFill="1" applyBorder="1" applyAlignment="1">
      <alignment horizontal="left"/>
    </xf>
    <xf numFmtId="0" fontId="3" fillId="4" borderId="3" xfId="0" applyFont="1" applyFill="1" applyBorder="1"/>
    <xf numFmtId="0" fontId="3" fillId="2" borderId="5" xfId="0" applyFont="1" applyFill="1" applyBorder="1" applyAlignment="1">
      <alignment horizontal="left"/>
    </xf>
    <xf numFmtId="2" fontId="3" fillId="2" borderId="5" xfId="0" applyNumberFormat="1" applyFont="1" applyFill="1" applyBorder="1"/>
    <xf numFmtId="0" fontId="0" fillId="2" borderId="5" xfId="0" applyFont="1" applyFill="1" applyBorder="1" applyAlignment="1">
      <alignment horizontal="left"/>
    </xf>
    <xf numFmtId="2" fontId="0" fillId="2" borderId="5" xfId="0" applyNumberFormat="1" applyFont="1" applyFill="1" applyBorder="1"/>
    <xf numFmtId="168" fontId="3" fillId="4" borderId="4" xfId="0" applyNumberFormat="1" applyFont="1" applyFill="1" applyBorder="1"/>
    <xf numFmtId="0" fontId="3" fillId="4" borderId="3" xfId="0" applyFont="1" applyFill="1" applyBorder="1" applyAlignment="1">
      <alignment horizontal="left"/>
    </xf>
    <xf numFmtId="0" fontId="2" fillId="4" borderId="8" xfId="0" applyFont="1" applyFill="1" applyBorder="1" applyAlignment="1">
      <alignment horizontal="left"/>
    </xf>
    <xf numFmtId="168" fontId="3" fillId="4" borderId="11" xfId="0" applyNumberFormat="1" applyFont="1" applyFill="1" applyBorder="1"/>
    <xf numFmtId="168" fontId="3" fillId="2" borderId="5" xfId="0" applyNumberFormat="1" applyFont="1" applyFill="1" applyBorder="1"/>
    <xf numFmtId="0" fontId="2" fillId="2" borderId="5" xfId="0" applyFont="1" applyFill="1" applyBorder="1" applyAlignment="1">
      <alignment horizontal="left"/>
    </xf>
    <xf numFmtId="0" fontId="3" fillId="4" borderId="1" xfId="0" applyFont="1" applyFill="1" applyBorder="1" applyAlignment="1">
      <alignment horizontal="left"/>
    </xf>
    <xf numFmtId="9" fontId="3" fillId="2" borderId="5" xfId="0" applyNumberFormat="1" applyFont="1" applyFill="1" applyBorder="1"/>
    <xf numFmtId="168" fontId="0" fillId="2" borderId="5" xfId="0" applyNumberFormat="1" applyFont="1" applyFill="1" applyBorder="1"/>
    <xf numFmtId="0" fontId="3" fillId="4" borderId="8" xfId="0" applyFont="1" applyFill="1" applyBorder="1" applyAlignment="1">
      <alignment horizontal="left"/>
    </xf>
    <xf numFmtId="0" fontId="2" fillId="2" borderId="5" xfId="0" applyFont="1" applyFill="1" applyBorder="1"/>
    <xf numFmtId="0" fontId="0" fillId="2" borderId="9" xfId="0" applyFont="1" applyFill="1" applyBorder="1"/>
    <xf numFmtId="0" fontId="8" fillId="2" borderId="5" xfId="0" applyFont="1" applyFill="1" applyBorder="1"/>
    <xf numFmtId="0" fontId="9" fillId="2" borderId="5" xfId="0" applyFont="1" applyFill="1" applyBorder="1" applyAlignment="1">
      <alignment horizontal="left"/>
    </xf>
    <xf numFmtId="0" fontId="9" fillId="2" borderId="5" xfId="0" applyFont="1" applyFill="1" applyBorder="1" applyAlignment="1">
      <alignment horizontal="center"/>
    </xf>
    <xf numFmtId="0" fontId="9" fillId="2" borderId="5" xfId="0" applyFont="1" applyFill="1" applyBorder="1" applyAlignment="1">
      <alignment horizontal="right"/>
    </xf>
    <xf numFmtId="0" fontId="9" fillId="2" borderId="5" xfId="0" applyFont="1" applyFill="1" applyBorder="1"/>
    <xf numFmtId="168" fontId="9" fillId="2" borderId="5" xfId="0" applyNumberFormat="1" applyFont="1" applyFill="1" applyBorder="1"/>
    <xf numFmtId="0" fontId="8" fillId="2" borderId="5" xfId="0" applyFont="1" applyFill="1" applyBorder="1" applyAlignment="1">
      <alignment horizontal="left"/>
    </xf>
    <xf numFmtId="169" fontId="9" fillId="2" borderId="5" xfId="0" applyNumberFormat="1" applyFont="1" applyFill="1" applyBorder="1"/>
    <xf numFmtId="165" fontId="9" fillId="2" borderId="5" xfId="0" applyNumberFormat="1" applyFont="1" applyFill="1" applyBorder="1"/>
    <xf numFmtId="9" fontId="3" fillId="6" borderId="5" xfId="0" applyNumberFormat="1" applyFont="1" applyFill="1" applyBorder="1" applyAlignment="1"/>
    <xf numFmtId="0" fontId="0" fillId="0" borderId="0" xfId="0" applyFont="1" applyAlignment="1">
      <alignment horizontal="center"/>
    </xf>
    <xf numFmtId="0" fontId="16" fillId="0" borderId="0" xfId="0" applyFont="1" applyAlignment="1">
      <alignment horizontal="center"/>
    </xf>
    <xf numFmtId="0" fontId="15" fillId="0" borderId="0" xfId="0" applyFont="1" applyAlignment="1"/>
    <xf numFmtId="0" fontId="18" fillId="0" borderId="0" xfId="0" applyFont="1" applyAlignment="1">
      <alignment horizontal="center"/>
    </xf>
    <xf numFmtId="0" fontId="18" fillId="0" borderId="14" xfId="0" applyFont="1" applyFill="1" applyBorder="1" applyAlignment="1">
      <alignment horizontal="left"/>
    </xf>
    <xf numFmtId="0" fontId="16" fillId="0" borderId="7" xfId="0" applyFont="1" applyBorder="1" applyAlignment="1">
      <alignment vertical="center"/>
    </xf>
    <xf numFmtId="0" fontId="0" fillId="0" borderId="7" xfId="0" applyFont="1" applyBorder="1" applyAlignment="1"/>
    <xf numFmtId="0" fontId="19" fillId="0" borderId="7" xfId="0" applyFont="1" applyBorder="1" applyAlignment="1"/>
    <xf numFmtId="0" fontId="15" fillId="0" borderId="7" xfId="0" applyFont="1" applyBorder="1" applyAlignment="1">
      <alignment horizontal="right" wrapText="1"/>
    </xf>
    <xf numFmtId="9" fontId="15" fillId="0" borderId="7" xfId="0" applyNumberFormat="1" applyFont="1" applyBorder="1" applyAlignment="1">
      <alignment horizontal="center" wrapText="1"/>
    </xf>
    <xf numFmtId="2" fontId="0" fillId="0" borderId="7" xfId="0" applyNumberFormat="1" applyFont="1" applyBorder="1" applyAlignment="1">
      <alignment horizontal="center" vertical="center"/>
    </xf>
    <xf numFmtId="0" fontId="0" fillId="0" borderId="7" xfId="0" applyFont="1" applyBorder="1" applyAlignment="1">
      <alignment horizontal="center" vertical="center"/>
    </xf>
    <xf numFmtId="9" fontId="0" fillId="0" borderId="7" xfId="2" applyFont="1" applyBorder="1" applyAlignment="1">
      <alignment horizontal="center"/>
    </xf>
    <xf numFmtId="0" fontId="15" fillId="0" borderId="7" xfId="0" applyFont="1" applyBorder="1" applyAlignment="1"/>
    <xf numFmtId="9" fontId="15" fillId="0" borderId="7" xfId="0" applyNumberFormat="1" applyFont="1" applyBorder="1" applyAlignment="1">
      <alignment horizontal="center"/>
    </xf>
    <xf numFmtId="9" fontId="0" fillId="0" borderId="7" xfId="0" applyNumberFormat="1" applyFont="1" applyBorder="1" applyAlignment="1">
      <alignment horizontal="center"/>
    </xf>
    <xf numFmtId="2" fontId="0" fillId="0" borderId="7" xfId="0" applyNumberFormat="1" applyFont="1" applyBorder="1" applyAlignment="1"/>
    <xf numFmtId="2" fontId="20" fillId="0" borderId="7" xfId="0" applyNumberFormat="1" applyFont="1" applyBorder="1" applyAlignment="1">
      <alignment horizontal="center" vertical="center"/>
    </xf>
    <xf numFmtId="0" fontId="20" fillId="0" borderId="7" xfId="0" applyFont="1" applyBorder="1" applyAlignment="1"/>
    <xf numFmtId="9" fontId="20" fillId="0" borderId="7" xfId="0" applyNumberFormat="1" applyFont="1" applyBorder="1" applyAlignment="1">
      <alignment horizontal="center"/>
    </xf>
    <xf numFmtId="0" fontId="23" fillId="0" borderId="0" xfId="0" applyFont="1" applyAlignment="1">
      <alignment horizontal="center"/>
    </xf>
    <xf numFmtId="0" fontId="24" fillId="0" borderId="0" xfId="0" applyFont="1" applyAlignment="1"/>
    <xf numFmtId="0" fontId="23" fillId="0" borderId="0" xfId="0" applyFont="1" applyAlignment="1"/>
    <xf numFmtId="0" fontId="24" fillId="0" borderId="5" xfId="0" applyFont="1" applyFill="1" applyBorder="1" applyAlignment="1">
      <alignment horizontal="center"/>
    </xf>
    <xf numFmtId="9" fontId="24" fillId="0" borderId="5" xfId="0" applyNumberFormat="1" applyFont="1" applyFill="1" applyBorder="1" applyAlignment="1">
      <alignment horizontal="center"/>
    </xf>
    <xf numFmtId="170" fontId="24" fillId="0" borderId="7" xfId="1" applyNumberFormat="1" applyFont="1" applyFill="1" applyBorder="1" applyAlignment="1">
      <alignment horizontal="center"/>
    </xf>
    <xf numFmtId="169" fontId="24" fillId="0" borderId="5" xfId="0" applyNumberFormat="1" applyFont="1" applyFill="1" applyBorder="1" applyAlignment="1">
      <alignment horizontal="center"/>
    </xf>
    <xf numFmtId="0" fontId="24" fillId="0" borderId="0" xfId="0" applyFont="1" applyAlignment="1">
      <alignment horizontal="center"/>
    </xf>
    <xf numFmtId="0" fontId="24" fillId="0" borderId="7" xfId="0" applyFont="1" applyFill="1" applyBorder="1" applyAlignment="1">
      <alignment horizontal="center"/>
    </xf>
    <xf numFmtId="167" fontId="24" fillId="0" borderId="5" xfId="0" applyNumberFormat="1" applyFont="1" applyFill="1" applyBorder="1" applyAlignment="1">
      <alignment horizontal="center"/>
    </xf>
    <xf numFmtId="0" fontId="26" fillId="0" borderId="14" xfId="0" applyFont="1" applyFill="1" applyBorder="1" applyAlignment="1">
      <alignment horizontal="left"/>
    </xf>
    <xf numFmtId="0" fontId="27" fillId="0" borderId="14" xfId="0" applyFont="1" applyFill="1" applyBorder="1" applyAlignment="1">
      <alignment horizontal="left"/>
    </xf>
    <xf numFmtId="0" fontId="24" fillId="9" borderId="0" xfId="0" applyFont="1" applyFill="1" applyAlignment="1"/>
    <xf numFmtId="0" fontId="0" fillId="7" borderId="7" xfId="0" applyFont="1" applyFill="1" applyBorder="1" applyAlignment="1">
      <alignment horizontal="center"/>
    </xf>
    <xf numFmtId="9" fontId="0" fillId="7" borderId="7" xfId="0" applyNumberFormat="1" applyFont="1" applyFill="1" applyBorder="1" applyAlignment="1">
      <alignment horizontal="center"/>
    </xf>
    <xf numFmtId="170" fontId="0" fillId="7" borderId="7" xfId="1" applyNumberFormat="1" applyFont="1" applyFill="1" applyBorder="1" applyAlignment="1">
      <alignment horizontal="center"/>
    </xf>
    <xf numFmtId="9" fontId="15" fillId="7" borderId="7" xfId="0" applyNumberFormat="1" applyFont="1" applyFill="1" applyBorder="1" applyAlignment="1">
      <alignment horizontal="center"/>
    </xf>
    <xf numFmtId="169" fontId="15" fillId="7" borderId="7" xfId="0" applyNumberFormat="1" applyFont="1" applyFill="1" applyBorder="1" applyAlignment="1">
      <alignment horizontal="center"/>
    </xf>
    <xf numFmtId="0" fontId="15" fillId="7" borderId="7" xfId="0" applyFont="1" applyFill="1" applyBorder="1" applyAlignment="1">
      <alignment horizontal="center"/>
    </xf>
    <xf numFmtId="167" fontId="15" fillId="7" borderId="7" xfId="0" applyNumberFormat="1" applyFont="1" applyFill="1" applyBorder="1" applyAlignment="1">
      <alignment horizontal="center"/>
    </xf>
    <xf numFmtId="0" fontId="28" fillId="0" borderId="0" xfId="0" applyFont="1" applyAlignment="1"/>
    <xf numFmtId="0" fontId="17" fillId="0" borderId="18" xfId="0" applyFont="1" applyBorder="1" applyAlignment="1"/>
    <xf numFmtId="0" fontId="16" fillId="0" borderId="7" xfId="0" applyFont="1" applyBorder="1" applyAlignment="1">
      <alignment horizontal="center"/>
    </xf>
    <xf numFmtId="0" fontId="16" fillId="0" borderId="19" xfId="0" applyFont="1" applyBorder="1" applyAlignment="1">
      <alignment horizontal="center"/>
    </xf>
    <xf numFmtId="0" fontId="0" fillId="0" borderId="18" xfId="0" applyFont="1" applyBorder="1" applyAlignment="1"/>
    <xf numFmtId="0" fontId="18" fillId="0" borderId="7" xfId="0" applyFont="1" applyBorder="1" applyAlignment="1">
      <alignment horizontal="center"/>
    </xf>
    <xf numFmtId="0" fontId="15" fillId="0" borderId="18" xfId="0" applyFont="1" applyBorder="1" applyAlignment="1"/>
    <xf numFmtId="0" fontId="15" fillId="0" borderId="18" xfId="0" applyFont="1" applyFill="1" applyBorder="1" applyAlignment="1">
      <alignment horizontal="left"/>
    </xf>
    <xf numFmtId="0" fontId="18" fillId="0" borderId="7" xfId="0" applyFont="1" applyFill="1" applyBorder="1" applyAlignment="1">
      <alignment horizontal="center"/>
    </xf>
    <xf numFmtId="0" fontId="15" fillId="0" borderId="20" xfId="0" applyFont="1" applyFill="1" applyBorder="1" applyAlignment="1">
      <alignment horizontal="left"/>
    </xf>
    <xf numFmtId="0" fontId="18" fillId="0" borderId="21" xfId="0" applyFont="1" applyFill="1" applyBorder="1" applyAlignment="1">
      <alignment horizontal="center"/>
    </xf>
    <xf numFmtId="9" fontId="15" fillId="9" borderId="19" xfId="0" applyNumberFormat="1" applyFont="1" applyFill="1" applyBorder="1" applyAlignment="1">
      <alignment horizontal="center"/>
    </xf>
    <xf numFmtId="0" fontId="17" fillId="0" borderId="15" xfId="0" applyFont="1" applyBorder="1" applyAlignment="1"/>
    <xf numFmtId="0" fontId="18" fillId="0" borderId="16" xfId="0" applyFont="1" applyBorder="1" applyAlignment="1">
      <alignment horizontal="center"/>
    </xf>
    <xf numFmtId="0" fontId="32" fillId="2" borderId="5" xfId="0" applyFont="1" applyFill="1" applyBorder="1"/>
    <xf numFmtId="0" fontId="15" fillId="2" borderId="13" xfId="0" applyFont="1" applyFill="1" applyBorder="1" applyAlignment="1">
      <alignment horizontal="left"/>
    </xf>
    <xf numFmtId="0" fontId="16" fillId="4" borderId="4" xfId="0" applyFont="1" applyFill="1" applyBorder="1" applyAlignment="1">
      <alignment horizontal="left"/>
    </xf>
    <xf numFmtId="0" fontId="0" fillId="11" borderId="5" xfId="0" applyFont="1" applyFill="1" applyBorder="1" applyAlignment="1">
      <alignment horizontal="right"/>
    </xf>
    <xf numFmtId="0" fontId="1" fillId="11" borderId="5" xfId="0" applyFont="1" applyFill="1" applyBorder="1"/>
    <xf numFmtId="168" fontId="2" fillId="11" borderId="13" xfId="0" applyNumberFormat="1" applyFont="1" applyFill="1" applyBorder="1"/>
    <xf numFmtId="168" fontId="3" fillId="12" borderId="4" xfId="0" applyNumberFormat="1" applyFont="1" applyFill="1" applyBorder="1"/>
    <xf numFmtId="168" fontId="3" fillId="12" borderId="11" xfId="0" applyNumberFormat="1" applyFont="1" applyFill="1" applyBorder="1"/>
    <xf numFmtId="168" fontId="9" fillId="13" borderId="5" xfId="0" applyNumberFormat="1" applyFont="1" applyFill="1" applyBorder="1"/>
    <xf numFmtId="0" fontId="32" fillId="13" borderId="5" xfId="0" applyFont="1" applyFill="1" applyBorder="1"/>
    <xf numFmtId="169" fontId="9" fillId="13" borderId="5" xfId="0" applyNumberFormat="1" applyFont="1" applyFill="1" applyBorder="1"/>
    <xf numFmtId="0" fontId="15" fillId="13" borderId="13" xfId="0" applyFont="1" applyFill="1" applyBorder="1" applyAlignment="1">
      <alignment horizontal="left"/>
    </xf>
    <xf numFmtId="0" fontId="22" fillId="0" borderId="0" xfId="0" applyFont="1" applyAlignment="1">
      <alignment horizontal="left" wrapText="1"/>
    </xf>
    <xf numFmtId="0" fontId="19" fillId="0" borderId="7" xfId="0" applyFont="1" applyFill="1" applyBorder="1" applyAlignment="1">
      <alignment horizontal="left"/>
    </xf>
    <xf numFmtId="0" fontId="0" fillId="0" borderId="7" xfId="0" applyFont="1" applyFill="1" applyBorder="1" applyAlignment="1"/>
    <xf numFmtId="0" fontId="2" fillId="14" borderId="5" xfId="0" applyFont="1" applyFill="1" applyBorder="1" applyAlignment="1">
      <alignment horizontal="left"/>
    </xf>
    <xf numFmtId="0" fontId="0" fillId="14" borderId="5" xfId="0" applyFont="1" applyFill="1" applyBorder="1" applyAlignment="1">
      <alignment horizontal="center"/>
    </xf>
    <xf numFmtId="0" fontId="0" fillId="14" borderId="5" xfId="0" applyFont="1" applyFill="1" applyBorder="1" applyAlignment="1">
      <alignment horizontal="right"/>
    </xf>
    <xf numFmtId="0" fontId="0" fillId="14" borderId="5" xfId="0" applyFont="1" applyFill="1" applyBorder="1"/>
    <xf numFmtId="2" fontId="0" fillId="14" borderId="5" xfId="0" applyNumberFormat="1" applyFont="1" applyFill="1" applyBorder="1"/>
    <xf numFmtId="0" fontId="0" fillId="14" borderId="5" xfId="0" applyFont="1" applyFill="1" applyBorder="1" applyAlignment="1">
      <alignment horizontal="left"/>
    </xf>
    <xf numFmtId="0" fontId="0" fillId="15" borderId="0" xfId="0" applyFont="1" applyFill="1" applyAlignment="1"/>
    <xf numFmtId="0" fontId="3" fillId="16" borderId="1" xfId="0" applyFont="1" applyFill="1" applyBorder="1" applyAlignment="1">
      <alignment horizontal="left"/>
    </xf>
    <xf numFmtId="0" fontId="0" fillId="16" borderId="2" xfId="0" applyFont="1" applyFill="1" applyBorder="1" applyAlignment="1">
      <alignment horizontal="center"/>
    </xf>
    <xf numFmtId="2" fontId="3" fillId="16" borderId="2" xfId="0" applyNumberFormat="1" applyFont="1" applyFill="1" applyBorder="1" applyAlignment="1">
      <alignment horizontal="right"/>
    </xf>
    <xf numFmtId="0" fontId="0" fillId="16" borderId="3" xfId="0" applyFont="1" applyFill="1" applyBorder="1"/>
    <xf numFmtId="0" fontId="3" fillId="16" borderId="14" xfId="0" applyFont="1" applyFill="1" applyBorder="1" applyAlignment="1">
      <alignment horizontal="left"/>
    </xf>
    <xf numFmtId="0" fontId="0" fillId="16" borderId="5" xfId="0" applyFont="1" applyFill="1" applyBorder="1" applyAlignment="1">
      <alignment horizontal="center"/>
    </xf>
    <xf numFmtId="2" fontId="3" fillId="16" borderId="5" xfId="0" applyNumberFormat="1" applyFont="1" applyFill="1" applyBorder="1" applyAlignment="1">
      <alignment horizontal="right"/>
    </xf>
    <xf numFmtId="0" fontId="0" fillId="16" borderId="12" xfId="0" applyFont="1" applyFill="1" applyBorder="1"/>
    <xf numFmtId="9" fontId="3" fillId="16" borderId="5" xfId="0" applyNumberFormat="1" applyFont="1" applyFill="1" applyBorder="1"/>
    <xf numFmtId="9" fontId="0" fillId="16" borderId="5" xfId="0" applyNumberFormat="1" applyFont="1" applyFill="1" applyBorder="1"/>
    <xf numFmtId="2" fontId="16" fillId="14" borderId="5" xfId="0" applyNumberFormat="1" applyFont="1" applyFill="1" applyBorder="1"/>
    <xf numFmtId="2" fontId="3" fillId="14" borderId="5" xfId="0" applyNumberFormat="1" applyFont="1" applyFill="1" applyBorder="1"/>
    <xf numFmtId="9" fontId="3" fillId="14" borderId="5" xfId="0" applyNumberFormat="1" applyFont="1" applyFill="1" applyBorder="1"/>
    <xf numFmtId="9" fontId="0" fillId="14" borderId="5" xfId="0" applyNumberFormat="1" applyFont="1" applyFill="1" applyBorder="1"/>
    <xf numFmtId="168" fontId="16" fillId="14" borderId="5" xfId="0" applyNumberFormat="1" applyFont="1" applyFill="1" applyBorder="1"/>
    <xf numFmtId="168" fontId="0" fillId="14" borderId="5" xfId="0" applyNumberFormat="1" applyFont="1" applyFill="1" applyBorder="1"/>
    <xf numFmtId="0" fontId="3" fillId="16" borderId="8" xfId="0" applyFont="1" applyFill="1" applyBorder="1" applyAlignment="1">
      <alignment horizontal="left"/>
    </xf>
    <xf numFmtId="0" fontId="0" fillId="16" borderId="9" xfId="0" applyFont="1" applyFill="1" applyBorder="1" applyAlignment="1">
      <alignment horizontal="center"/>
    </xf>
    <xf numFmtId="9" fontId="3" fillId="16" borderId="9" xfId="0" applyNumberFormat="1" applyFont="1" applyFill="1" applyBorder="1"/>
    <xf numFmtId="0" fontId="0" fillId="16" borderId="10" xfId="0" applyFont="1" applyFill="1" applyBorder="1"/>
    <xf numFmtId="0" fontId="3" fillId="14" borderId="5" xfId="0" applyFont="1" applyFill="1" applyBorder="1" applyAlignment="1">
      <alignment horizontal="left"/>
    </xf>
    <xf numFmtId="9" fontId="3" fillId="11" borderId="5" xfId="0" applyNumberFormat="1" applyFont="1" applyFill="1" applyBorder="1" applyAlignment="1"/>
    <xf numFmtId="0" fontId="16" fillId="4" borderId="23" xfId="0" applyFont="1" applyFill="1" applyBorder="1" applyAlignment="1">
      <alignment horizontal="left"/>
    </xf>
    <xf numFmtId="0" fontId="0" fillId="4" borderId="24" xfId="0" applyFont="1" applyFill="1" applyBorder="1" applyAlignment="1">
      <alignment horizontal="center"/>
    </xf>
    <xf numFmtId="0" fontId="0" fillId="4" borderId="24" xfId="0" applyFont="1" applyFill="1" applyBorder="1"/>
    <xf numFmtId="169" fontId="16" fillId="4" borderId="25" xfId="0" applyNumberFormat="1" applyFont="1" applyFill="1" applyBorder="1"/>
    <xf numFmtId="0" fontId="17" fillId="4" borderId="24" xfId="0" applyFont="1" applyFill="1" applyBorder="1" applyAlignment="1">
      <alignment horizontal="right"/>
    </xf>
    <xf numFmtId="0" fontId="34" fillId="5" borderId="9" xfId="0" applyFont="1" applyFill="1" applyBorder="1"/>
    <xf numFmtId="0" fontId="0" fillId="17" borderId="9" xfId="0" applyFont="1" applyFill="1" applyBorder="1" applyAlignment="1">
      <alignment horizontal="center"/>
    </xf>
    <xf numFmtId="0" fontId="16" fillId="4" borderId="24" xfId="0" applyFont="1" applyFill="1" applyBorder="1" applyAlignment="1">
      <alignment horizontal="center"/>
    </xf>
    <xf numFmtId="0" fontId="16" fillId="9" borderId="26" xfId="0" applyFont="1" applyFill="1" applyBorder="1" applyAlignment="1">
      <alignment horizontal="left"/>
    </xf>
    <xf numFmtId="0" fontId="16" fillId="4" borderId="10" xfId="0" applyFont="1" applyFill="1" applyBorder="1" applyAlignment="1">
      <alignment horizontal="left"/>
    </xf>
    <xf numFmtId="169" fontId="16" fillId="12" borderId="25" xfId="0" applyNumberFormat="1" applyFont="1" applyFill="1" applyBorder="1"/>
    <xf numFmtId="0" fontId="35" fillId="19" borderId="0" xfId="0" applyFont="1" applyFill="1" applyAlignment="1"/>
    <xf numFmtId="0" fontId="36" fillId="19" borderId="0" xfId="0" applyFont="1" applyFill="1" applyAlignment="1"/>
    <xf numFmtId="0" fontId="0" fillId="10" borderId="19" xfId="0" applyFont="1" applyFill="1" applyBorder="1" applyAlignment="1" applyProtection="1">
      <alignment horizontal="center"/>
      <protection locked="0"/>
    </xf>
    <xf numFmtId="9" fontId="0" fillId="10" borderId="19" xfId="0" applyNumberFormat="1" applyFont="1" applyFill="1" applyBorder="1" applyAlignment="1" applyProtection="1">
      <alignment horizontal="center"/>
      <protection locked="0"/>
    </xf>
    <xf numFmtId="170" fontId="0" fillId="10" borderId="19" xfId="1" applyNumberFormat="1" applyFont="1" applyFill="1" applyBorder="1" applyAlignment="1" applyProtection="1">
      <alignment horizontal="center"/>
      <protection locked="0"/>
    </xf>
    <xf numFmtId="9" fontId="15" fillId="10" borderId="19" xfId="0" applyNumberFormat="1" applyFont="1" applyFill="1" applyBorder="1" applyAlignment="1" applyProtection="1">
      <alignment horizontal="center"/>
      <protection locked="0"/>
    </xf>
    <xf numFmtId="169" fontId="15" fillId="10" borderId="19" xfId="0" applyNumberFormat="1" applyFont="1" applyFill="1" applyBorder="1" applyAlignment="1" applyProtection="1">
      <alignment horizontal="center"/>
      <protection locked="0"/>
    </xf>
    <xf numFmtId="9" fontId="15" fillId="10" borderId="22" xfId="0"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17" xfId="0" applyFont="1" applyBorder="1" applyAlignment="1" applyProtection="1">
      <alignment horizontal="center"/>
      <protection locked="0"/>
    </xf>
    <xf numFmtId="0" fontId="15" fillId="10" borderId="19" xfId="0" applyFont="1" applyFill="1" applyBorder="1" applyAlignment="1" applyProtection="1">
      <alignment horizontal="center"/>
      <protection locked="0"/>
    </xf>
    <xf numFmtId="167" fontId="15" fillId="10" borderId="19" xfId="0" applyNumberFormat="1" applyFont="1" applyFill="1" applyBorder="1" applyAlignment="1" applyProtection="1">
      <alignment horizontal="center"/>
      <protection locked="0"/>
    </xf>
    <xf numFmtId="2" fontId="39" fillId="0" borderId="7" xfId="0" applyNumberFormat="1" applyFont="1" applyBorder="1" applyAlignment="1">
      <alignment horizontal="center" vertical="center"/>
    </xf>
    <xf numFmtId="0" fontId="39" fillId="0" borderId="7" xfId="0" applyFont="1" applyBorder="1" applyAlignment="1"/>
    <xf numFmtId="0" fontId="35" fillId="20" borderId="0" xfId="0" applyFont="1" applyFill="1"/>
    <xf numFmtId="0" fontId="35" fillId="19" borderId="7" xfId="0" applyFont="1" applyFill="1" applyBorder="1" applyAlignment="1"/>
    <xf numFmtId="0" fontId="36" fillId="19" borderId="7" xfId="0" applyFont="1" applyFill="1" applyBorder="1" applyAlignment="1"/>
    <xf numFmtId="0" fontId="36" fillId="19" borderId="0" xfId="0" applyFont="1" applyFill="1" applyAlignment="1">
      <alignment horizontal="center"/>
    </xf>
    <xf numFmtId="0" fontId="16" fillId="0" borderId="23" xfId="0" applyFont="1" applyBorder="1" applyAlignment="1"/>
    <xf numFmtId="0" fontId="16" fillId="0" borderId="24" xfId="0" applyFont="1" applyBorder="1" applyAlignment="1">
      <alignment horizontal="center"/>
    </xf>
    <xf numFmtId="0" fontId="16" fillId="0" borderId="27" xfId="0" applyFont="1" applyBorder="1" applyAlignment="1">
      <alignment horizontal="center"/>
    </xf>
    <xf numFmtId="0" fontId="40" fillId="0" borderId="0" xfId="0" applyFont="1" applyAlignment="1"/>
    <xf numFmtId="0" fontId="21" fillId="7" borderId="7" xfId="0" applyFont="1" applyFill="1" applyBorder="1" applyAlignment="1"/>
    <xf numFmtId="9" fontId="40" fillId="7" borderId="7" xfId="0" applyNumberFormat="1" applyFont="1" applyFill="1" applyBorder="1" applyAlignment="1">
      <alignment horizontal="center"/>
    </xf>
    <xf numFmtId="2" fontId="40" fillId="7" borderId="7" xfId="0" applyNumberFormat="1" applyFont="1" applyFill="1" applyBorder="1" applyAlignment="1">
      <alignment horizontal="center" vertical="center"/>
    </xf>
    <xf numFmtId="0" fontId="40" fillId="7" borderId="0" xfId="0" applyFont="1" applyFill="1" applyAlignment="1"/>
    <xf numFmtId="0" fontId="41" fillId="0" borderId="7" xfId="0" applyFont="1" applyBorder="1" applyAlignment="1">
      <alignment horizontal="right" wrapText="1"/>
    </xf>
    <xf numFmtId="9" fontId="41" fillId="0" borderId="7" xfId="0" applyNumberFormat="1" applyFont="1" applyBorder="1" applyAlignment="1">
      <alignment horizontal="center" wrapText="1"/>
    </xf>
    <xf numFmtId="0" fontId="41" fillId="0" borderId="7" xfId="0" applyFont="1" applyBorder="1" applyAlignment="1"/>
    <xf numFmtId="9" fontId="41" fillId="0" borderId="7" xfId="0" applyNumberFormat="1" applyFont="1" applyBorder="1" applyAlignment="1">
      <alignment horizontal="center"/>
    </xf>
    <xf numFmtId="0" fontId="35" fillId="19" borderId="15" xfId="0" applyFont="1" applyFill="1" applyBorder="1" applyAlignment="1"/>
    <xf numFmtId="0" fontId="36" fillId="19" borderId="17" xfId="0" applyFont="1" applyFill="1" applyBorder="1" applyAlignment="1"/>
    <xf numFmtId="0" fontId="16" fillId="0" borderId="18" xfId="0" applyFont="1" applyBorder="1" applyAlignment="1"/>
    <xf numFmtId="0" fontId="0" fillId="0" borderId="19" xfId="0" applyFont="1" applyBorder="1" applyAlignment="1"/>
    <xf numFmtId="0" fontId="16" fillId="0" borderId="18" xfId="0" applyFont="1" applyBorder="1" applyAlignment="1">
      <alignment horizontal="right" vertical="top"/>
    </xf>
    <xf numFmtId="0" fontId="0" fillId="0" borderId="19" xfId="0" applyFont="1" applyFill="1" applyBorder="1" applyAlignment="1">
      <alignment wrapText="1"/>
    </xf>
    <xf numFmtId="0" fontId="0" fillId="0" borderId="19" xfId="0" applyFont="1" applyBorder="1" applyAlignment="1">
      <alignment wrapText="1"/>
    </xf>
    <xf numFmtId="0" fontId="16" fillId="18" borderId="18" xfId="0" applyFont="1" applyFill="1" applyBorder="1" applyAlignment="1"/>
    <xf numFmtId="0" fontId="0" fillId="18" borderId="19" xfId="0" applyFont="1" applyFill="1" applyBorder="1" applyAlignment="1"/>
    <xf numFmtId="0" fontId="19" fillId="0" borderId="7" xfId="0" applyFont="1" applyFill="1" applyBorder="1" applyAlignment="1">
      <alignment horizontal="left" wrapText="1"/>
    </xf>
    <xf numFmtId="0" fontId="46" fillId="20" borderId="7" xfId="0" applyFont="1" applyFill="1" applyBorder="1" applyAlignment="1">
      <alignment horizontal="center" vertical="center" wrapText="1"/>
    </xf>
    <xf numFmtId="0" fontId="30" fillId="0" borderId="28" xfId="0" applyFont="1" applyFill="1" applyBorder="1" applyAlignment="1">
      <alignment horizontal="center" vertical="center"/>
    </xf>
    <xf numFmtId="9" fontId="39" fillId="0" borderId="19" xfId="2" applyFont="1" applyBorder="1" applyAlignment="1">
      <alignment horizontal="center"/>
    </xf>
    <xf numFmtId="0" fontId="39" fillId="7" borderId="18" xfId="0" applyFont="1" applyFill="1" applyBorder="1" applyAlignment="1">
      <alignment horizontal="center" vertical="center"/>
    </xf>
    <xf numFmtId="9" fontId="39" fillId="0" borderId="18" xfId="0" applyNumberFormat="1" applyFont="1" applyBorder="1" applyAlignment="1">
      <alignment horizontal="center" vertical="center"/>
    </xf>
    <xf numFmtId="9" fontId="39" fillId="0" borderId="20" xfId="0" applyNumberFormat="1" applyFont="1" applyBorder="1" applyAlignment="1">
      <alignment horizontal="center" vertical="center"/>
    </xf>
    <xf numFmtId="9" fontId="39" fillId="0" borderId="22" xfId="2" applyFont="1" applyBorder="1" applyAlignment="1">
      <alignment horizontal="center"/>
    </xf>
    <xf numFmtId="0" fontId="30" fillId="22" borderId="18" xfId="0" applyFont="1" applyFill="1" applyBorder="1" applyAlignment="1">
      <alignment horizontal="center" vertical="center"/>
    </xf>
    <xf numFmtId="2" fontId="39" fillId="7" borderId="15" xfId="0" applyNumberFormat="1" applyFont="1" applyFill="1" applyBorder="1" applyAlignment="1">
      <alignment horizontal="center" vertical="center"/>
    </xf>
    <xf numFmtId="2" fontId="39" fillId="0" borderId="17" xfId="0" applyNumberFormat="1" applyFont="1" applyBorder="1" applyAlignment="1">
      <alignment horizontal="center" vertical="center"/>
    </xf>
    <xf numFmtId="2" fontId="39" fillId="0" borderId="18" xfId="0" applyNumberFormat="1" applyFont="1" applyBorder="1" applyAlignment="1">
      <alignment horizontal="center" vertical="center"/>
    </xf>
    <xf numFmtId="2" fontId="39" fillId="0" borderId="19" xfId="0" applyNumberFormat="1" applyFont="1" applyBorder="1" applyAlignment="1">
      <alignment horizontal="center" vertical="center"/>
    </xf>
    <xf numFmtId="2" fontId="39" fillId="0" borderId="20" xfId="0" applyNumberFormat="1" applyFont="1" applyBorder="1" applyAlignment="1">
      <alignment horizontal="center" vertical="center"/>
    </xf>
    <xf numFmtId="2" fontId="39" fillId="0" borderId="22" xfId="0" applyNumberFormat="1" applyFont="1" applyBorder="1" applyAlignment="1">
      <alignment horizontal="center" vertical="center"/>
    </xf>
    <xf numFmtId="0" fontId="48" fillId="0" borderId="0" xfId="0" applyFont="1" applyAlignment="1"/>
    <xf numFmtId="0" fontId="30" fillId="22" borderId="18" xfId="0" applyFont="1" applyFill="1" applyBorder="1" applyAlignment="1">
      <alignment horizontal="center" vertical="center" wrapText="1"/>
    </xf>
    <xf numFmtId="0" fontId="46" fillId="20" borderId="19" xfId="0" applyFont="1" applyFill="1" applyBorder="1" applyAlignment="1">
      <alignment horizontal="center" vertical="center" wrapText="1"/>
    </xf>
    <xf numFmtId="9" fontId="39" fillId="7" borderId="18" xfId="0" applyNumberFormat="1" applyFont="1" applyFill="1" applyBorder="1" applyAlignment="1">
      <alignment horizontal="center"/>
    </xf>
    <xf numFmtId="9" fontId="39" fillId="0" borderId="19" xfId="0" applyNumberFormat="1" applyFont="1" applyBorder="1" applyAlignment="1">
      <alignment horizontal="center"/>
    </xf>
    <xf numFmtId="9" fontId="39" fillId="0" borderId="18" xfId="0" applyNumberFormat="1" applyFont="1" applyBorder="1" applyAlignment="1">
      <alignment horizontal="center"/>
    </xf>
    <xf numFmtId="9" fontId="39" fillId="0" borderId="20" xfId="0" applyNumberFormat="1" applyFont="1" applyBorder="1" applyAlignment="1">
      <alignment horizontal="center"/>
    </xf>
    <xf numFmtId="9" fontId="39" fillId="0" borderId="22" xfId="0" applyNumberFormat="1" applyFont="1" applyBorder="1" applyAlignment="1">
      <alignment horizont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wrapText="1"/>
    </xf>
    <xf numFmtId="2" fontId="39" fillId="7" borderId="18" xfId="0" applyNumberFormat="1" applyFont="1" applyFill="1" applyBorder="1" applyAlignment="1">
      <alignment horizontal="center" vertical="center"/>
    </xf>
    <xf numFmtId="0" fontId="30" fillId="0" borderId="18" xfId="0" applyFont="1" applyFill="1" applyBorder="1" applyAlignment="1">
      <alignment horizontal="center" vertical="center" wrapText="1"/>
    </xf>
    <xf numFmtId="9" fontId="39" fillId="7" borderId="18" xfId="2" applyFont="1" applyFill="1" applyBorder="1" applyAlignment="1">
      <alignment horizontal="center"/>
    </xf>
    <xf numFmtId="9" fontId="39" fillId="0" borderId="18" xfId="2" applyFont="1" applyBorder="1" applyAlignment="1">
      <alignment horizontal="center"/>
    </xf>
    <xf numFmtId="9" fontId="39" fillId="0" borderId="20" xfId="2" applyFont="1" applyBorder="1" applyAlignment="1">
      <alignment horizontal="center"/>
    </xf>
    <xf numFmtId="0" fontId="30" fillId="0" borderId="29" xfId="0" applyFont="1" applyFill="1" applyBorder="1" applyAlignment="1">
      <alignment horizontal="center" vertical="center" wrapText="1"/>
    </xf>
    <xf numFmtId="0" fontId="17" fillId="8" borderId="18" xfId="0" applyFont="1" applyFill="1" applyBorder="1" applyAlignment="1">
      <alignment horizontal="right"/>
    </xf>
    <xf numFmtId="0" fontId="19" fillId="8" borderId="19" xfId="0" applyFont="1" applyFill="1" applyBorder="1" applyAlignment="1"/>
    <xf numFmtId="0" fontId="51" fillId="7" borderId="0" xfId="0" applyFont="1" applyFill="1"/>
    <xf numFmtId="0" fontId="51" fillId="7" borderId="0" xfId="0" applyFont="1" applyFill="1" applyAlignment="1">
      <alignment horizontal="left" wrapText="1"/>
    </xf>
    <xf numFmtId="0" fontId="1" fillId="0" borderId="0" xfId="0" applyFont="1" applyFill="1" applyAlignment="1">
      <alignment horizontal="left" wrapText="1"/>
    </xf>
    <xf numFmtId="0" fontId="22" fillId="0" borderId="0" xfId="0" applyFont="1" applyFill="1" applyAlignment="1">
      <alignment horizontal="left" wrapText="1"/>
    </xf>
    <xf numFmtId="0" fontId="15" fillId="0" borderId="0" xfId="0" applyFont="1" applyFill="1" applyAlignment="1"/>
    <xf numFmtId="0" fontId="0" fillId="0" borderId="0" xfId="0" applyFont="1" applyFill="1" applyAlignment="1"/>
    <xf numFmtId="0" fontId="44" fillId="0" borderId="0" xfId="5" quotePrefix="1" applyFill="1" applyAlignment="1"/>
    <xf numFmtId="0" fontId="51" fillId="23" borderId="5" xfId="0" applyFont="1" applyFill="1" applyBorder="1" applyAlignment="1">
      <alignment horizontal="left"/>
    </xf>
    <xf numFmtId="0" fontId="51" fillId="0" borderId="0" xfId="0" applyFont="1" applyAlignment="1">
      <alignment horizontal="left" wrapText="1"/>
    </xf>
    <xf numFmtId="0" fontId="51" fillId="0" borderId="0" xfId="0" applyFont="1"/>
    <xf numFmtId="0" fontId="15" fillId="0" borderId="18" xfId="0" applyFont="1" applyBorder="1" applyAlignment="1">
      <alignment horizontal="left" wrapText="1"/>
    </xf>
    <xf numFmtId="0" fontId="15" fillId="0" borderId="19" xfId="0" applyFont="1" applyBorder="1" applyAlignment="1">
      <alignment horizontal="left" wrapText="1"/>
    </xf>
    <xf numFmtId="0" fontId="15" fillId="0" borderId="20" xfId="0" applyFont="1" applyFill="1" applyBorder="1" applyAlignment="1">
      <alignment horizontal="left" wrapText="1"/>
    </xf>
    <xf numFmtId="0" fontId="15" fillId="0" borderId="22" xfId="0" applyFont="1" applyFill="1" applyBorder="1" applyAlignment="1">
      <alignment horizontal="left" wrapText="1"/>
    </xf>
    <xf numFmtId="0" fontId="41" fillId="21" borderId="15" xfId="0" applyFont="1" applyFill="1" applyBorder="1" applyAlignment="1">
      <alignment horizontal="center" vertical="center" wrapText="1"/>
    </xf>
    <xf numFmtId="0" fontId="41" fillId="21" borderId="17" xfId="0" applyFont="1" applyFill="1" applyBorder="1" applyAlignment="1">
      <alignment horizontal="center" vertical="center" wrapText="1"/>
    </xf>
    <xf numFmtId="0" fontId="19" fillId="8" borderId="7" xfId="0" applyFont="1" applyFill="1" applyBorder="1" applyAlignment="1">
      <alignment horizontal="left"/>
    </xf>
    <xf numFmtId="0" fontId="19" fillId="8" borderId="7" xfId="0" applyFont="1" applyFill="1" applyBorder="1" applyAlignment="1">
      <alignment horizontal="left" wrapText="1"/>
    </xf>
    <xf numFmtId="0" fontId="40" fillId="0" borderId="0" xfId="0" applyFont="1" applyFill="1" applyAlignment="1">
      <alignment horizontal="left" wrapText="1"/>
    </xf>
    <xf numFmtId="0" fontId="11" fillId="8" borderId="7" xfId="0" applyFont="1" applyFill="1" applyBorder="1" applyAlignment="1">
      <alignment horizontal="left" wrapText="1"/>
    </xf>
    <xf numFmtId="0" fontId="29" fillId="10" borderId="0" xfId="0" applyFont="1" applyFill="1" applyAlignment="1">
      <alignment horizontal="left"/>
    </xf>
    <xf numFmtId="0" fontId="35" fillId="20" borderId="7" xfId="0" applyFont="1" applyFill="1" applyBorder="1" applyAlignment="1">
      <alignment horizontal="left"/>
    </xf>
    <xf numFmtId="0" fontId="3" fillId="2" borderId="6" xfId="0" applyFont="1" applyFill="1" applyBorder="1" applyAlignment="1">
      <alignment horizontal="center"/>
    </xf>
    <xf numFmtId="0" fontId="4" fillId="0" borderId="7" xfId="0" applyFont="1" applyBorder="1"/>
  </cellXfs>
  <cellStyles count="6">
    <cellStyle name="Currency" xfId="1" builtinId="4"/>
    <cellStyle name="Followed Hyperlink" xfId="3" builtinId="9" hidden="1"/>
    <cellStyle name="Followed Hyperlink" xfId="4" builtinId="9" hidden="1"/>
    <cellStyle name="Hyperlink" xfId="5" builtinId="8"/>
    <cellStyle name="Normal" xfId="0" builtinId="0"/>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C00000"/>
                </a:solidFill>
                <a:latin typeface="+mn-lt"/>
                <a:ea typeface="+mn-ea"/>
                <a:cs typeface="+mn-cs"/>
              </a:defRPr>
            </a:pPr>
            <a:r>
              <a:rPr lang="en-US" b="0">
                <a:solidFill>
                  <a:srgbClr val="C00000"/>
                </a:solidFill>
              </a:rPr>
              <a:t>Policy Impact</a:t>
            </a:r>
            <a:r>
              <a:rPr lang="en-US" b="0" baseline="0">
                <a:solidFill>
                  <a:srgbClr val="C00000"/>
                </a:solidFill>
              </a:rPr>
              <a:t> on Farm Gate Prices &amp; Farmer Incomes</a:t>
            </a:r>
            <a:endParaRPr lang="en-US" b="0">
              <a:solidFill>
                <a:srgbClr val="C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C00000"/>
              </a:solidFill>
              <a:latin typeface="+mn-lt"/>
              <a:ea typeface="+mn-ea"/>
              <a:cs typeface="+mn-cs"/>
            </a:defRPr>
          </a:pPr>
          <a:endParaRPr lang="en-US"/>
        </a:p>
      </c:txPr>
    </c:title>
    <c:autoTitleDeleted val="0"/>
    <c:plotArea>
      <c:layout>
        <c:manualLayout>
          <c:layoutTarget val="inner"/>
          <c:xMode val="edge"/>
          <c:yMode val="edge"/>
          <c:x val="8.43667060701382E-2"/>
          <c:y val="0.12861719916425601"/>
          <c:w val="0.82808585949657099"/>
          <c:h val="0.64024793821695503"/>
        </c:manualLayout>
      </c:layout>
      <c:barChart>
        <c:barDir val="col"/>
        <c:grouping val="clustered"/>
        <c:varyColors val="0"/>
        <c:ser>
          <c:idx val="0"/>
          <c:order val="0"/>
          <c:tx>
            <c:v>Farm Gate Price: Peak Season Export Ban</c:v>
          </c:tx>
          <c:spPr>
            <a:solidFill>
              <a:schemeClr val="bg1">
                <a:lumMod val="50000"/>
              </a:schemeClr>
            </a:solidFill>
            <a:ln>
              <a:noFill/>
            </a:ln>
            <a:effectLst/>
          </c:spPr>
          <c:invertIfNegative val="0"/>
          <c:cat>
            <c:numRef>
              <c:f>'A. Policy Impact on Farmers'!$B$25:$B$30</c:f>
              <c:numCache>
                <c:formatCode>0%</c:formatCode>
                <c:ptCount val="6"/>
                <c:pt idx="0">
                  <c:v>0.18</c:v>
                </c:pt>
                <c:pt idx="1">
                  <c:v>0.14000000000000001</c:v>
                </c:pt>
                <c:pt idx="2">
                  <c:v>0.1</c:v>
                </c:pt>
                <c:pt idx="3">
                  <c:v>7.0000000000000007E-2</c:v>
                </c:pt>
                <c:pt idx="4">
                  <c:v>0.05</c:v>
                </c:pt>
                <c:pt idx="5">
                  <c:v>0</c:v>
                </c:pt>
              </c:numCache>
            </c:numRef>
          </c:cat>
          <c:val>
            <c:numRef>
              <c:f>'A. Policy Impact on Farmers'!$C$25:$C$30</c:f>
              <c:numCache>
                <c:formatCode>0.00</c:formatCode>
                <c:ptCount val="6"/>
                <c:pt idx="0">
                  <c:v>74.958712121212116</c:v>
                </c:pt>
                <c:pt idx="1">
                  <c:v>78.655681818181804</c:v>
                </c:pt>
                <c:pt idx="2">
                  <c:v>82.352651515151493</c:v>
                </c:pt>
                <c:pt idx="3">
                  <c:v>85.125378787878773</c:v>
                </c:pt>
                <c:pt idx="4">
                  <c:v>86.973863636363618</c:v>
                </c:pt>
                <c:pt idx="5">
                  <c:v>91.595075757575742</c:v>
                </c:pt>
              </c:numCache>
            </c:numRef>
          </c:val>
          <c:extLst>
            <c:ext xmlns:c16="http://schemas.microsoft.com/office/drawing/2014/chart" uri="{C3380CC4-5D6E-409C-BE32-E72D297353CC}">
              <c16:uniqueId val="{00000000-59EE-4FD2-9AD1-2393869B31E3}"/>
            </c:ext>
          </c:extLst>
        </c:ser>
        <c:ser>
          <c:idx val="1"/>
          <c:order val="1"/>
          <c:tx>
            <c:v>Farm Gate Price: No Peak Season Export Ban</c:v>
          </c:tx>
          <c:spPr>
            <a:solidFill>
              <a:srgbClr val="002060"/>
            </a:solidFill>
            <a:ln>
              <a:solidFill>
                <a:schemeClr val="accent6">
                  <a:lumMod val="75000"/>
                </a:schemeClr>
              </a:solidFill>
            </a:ln>
            <a:effectLst/>
          </c:spPr>
          <c:invertIfNegative val="0"/>
          <c:cat>
            <c:numRef>
              <c:f>'A. Policy Impact on Farmers'!$B$25:$B$30</c:f>
              <c:numCache>
                <c:formatCode>0%</c:formatCode>
                <c:ptCount val="6"/>
                <c:pt idx="0">
                  <c:v>0.18</c:v>
                </c:pt>
                <c:pt idx="1">
                  <c:v>0.14000000000000001</c:v>
                </c:pt>
                <c:pt idx="2">
                  <c:v>0.1</c:v>
                </c:pt>
                <c:pt idx="3">
                  <c:v>7.0000000000000007E-2</c:v>
                </c:pt>
                <c:pt idx="4">
                  <c:v>0.05</c:v>
                </c:pt>
                <c:pt idx="5">
                  <c:v>0</c:v>
                </c:pt>
              </c:numCache>
            </c:numRef>
          </c:cat>
          <c:val>
            <c:numRef>
              <c:f>'A. Policy Impact on Farmers'!$D$25:$D$30</c:f>
              <c:numCache>
                <c:formatCode>0.00</c:formatCode>
                <c:ptCount val="6"/>
                <c:pt idx="0">
                  <c:v>79.505984848484843</c:v>
                </c:pt>
                <c:pt idx="1">
                  <c:v>83.424772727272725</c:v>
                </c:pt>
                <c:pt idx="2">
                  <c:v>87.343560606060578</c:v>
                </c:pt>
                <c:pt idx="3">
                  <c:v>90.2826515151515</c:v>
                </c:pt>
                <c:pt idx="4">
                  <c:v>92.242045454545448</c:v>
                </c:pt>
                <c:pt idx="5">
                  <c:v>97.140530303030289</c:v>
                </c:pt>
              </c:numCache>
            </c:numRef>
          </c:val>
          <c:extLst>
            <c:ext xmlns:c16="http://schemas.microsoft.com/office/drawing/2014/chart" uri="{C3380CC4-5D6E-409C-BE32-E72D297353CC}">
              <c16:uniqueId val="{00000001-59EE-4FD2-9AD1-2393869B31E3}"/>
            </c:ext>
          </c:extLst>
        </c:ser>
        <c:dLbls>
          <c:showLegendKey val="0"/>
          <c:showVal val="0"/>
          <c:showCatName val="0"/>
          <c:showSerName val="0"/>
          <c:showPercent val="0"/>
          <c:showBubbleSize val="0"/>
        </c:dLbls>
        <c:gapWidth val="269"/>
        <c:overlap val="-27"/>
        <c:axId val="2140712936"/>
        <c:axId val="-2116338056"/>
      </c:barChart>
      <c:lineChart>
        <c:grouping val="standard"/>
        <c:varyColors val="0"/>
        <c:ser>
          <c:idx val="2"/>
          <c:order val="2"/>
          <c:tx>
            <c:v>Income Increase: Peak Season Export Ban</c:v>
          </c:tx>
          <c:spPr>
            <a:ln w="28575" cap="rnd">
              <a:solidFill>
                <a:schemeClr val="bg1">
                  <a:lumMod val="50000"/>
                </a:schemeClr>
              </a:solidFill>
              <a:prstDash val="sysDot"/>
              <a:round/>
            </a:ln>
            <a:effectLst/>
          </c:spPr>
          <c:marker>
            <c:symbol val="circle"/>
            <c:size val="5"/>
            <c:spPr>
              <a:solidFill>
                <a:srgbClr val="FFC000"/>
              </a:solidFill>
              <a:ln w="9525">
                <a:solidFill>
                  <a:srgbClr val="FFC000"/>
                </a:solidFill>
              </a:ln>
              <a:effectLst/>
            </c:spPr>
          </c:marker>
          <c:cat>
            <c:numRef>
              <c:f>'A. Policy Impact on Farmers'!$B$25:$B$30</c:f>
              <c:numCache>
                <c:formatCode>0%</c:formatCode>
                <c:ptCount val="6"/>
                <c:pt idx="0">
                  <c:v>0.18</c:v>
                </c:pt>
                <c:pt idx="1">
                  <c:v>0.14000000000000001</c:v>
                </c:pt>
                <c:pt idx="2">
                  <c:v>0.1</c:v>
                </c:pt>
                <c:pt idx="3">
                  <c:v>7.0000000000000007E-2</c:v>
                </c:pt>
                <c:pt idx="4">
                  <c:v>0.05</c:v>
                </c:pt>
                <c:pt idx="5">
                  <c:v>0</c:v>
                </c:pt>
              </c:numCache>
            </c:numRef>
          </c:cat>
          <c:val>
            <c:numRef>
              <c:f>'A. Policy Impact on Farmers'!$E$25:$E$30</c:f>
              <c:numCache>
                <c:formatCode>0%</c:formatCode>
                <c:ptCount val="6"/>
                <c:pt idx="0" formatCode="General">
                  <c:v>0</c:v>
                </c:pt>
                <c:pt idx="1">
                  <c:v>4.9320080246196024E-2</c:v>
                </c:pt>
                <c:pt idx="2">
                  <c:v>9.8640160492392048E-2</c:v>
                </c:pt>
                <c:pt idx="3">
                  <c:v>0.13563022067703925</c:v>
                </c:pt>
                <c:pt idx="4">
                  <c:v>0.16029026080013728</c:v>
                </c:pt>
                <c:pt idx="5">
                  <c:v>0.22194036110788251</c:v>
                </c:pt>
              </c:numCache>
            </c:numRef>
          </c:val>
          <c:smooth val="0"/>
          <c:extLst>
            <c:ext xmlns:c16="http://schemas.microsoft.com/office/drawing/2014/chart" uri="{C3380CC4-5D6E-409C-BE32-E72D297353CC}">
              <c16:uniqueId val="{00000002-59EE-4FD2-9AD1-2393869B31E3}"/>
            </c:ext>
          </c:extLst>
        </c:ser>
        <c:ser>
          <c:idx val="3"/>
          <c:order val="3"/>
          <c:tx>
            <c:v>Income Increase: No Peak Season Export Ban</c:v>
          </c:tx>
          <c:spPr>
            <a:ln w="28575" cap="rnd" cmpd="dbl">
              <a:solidFill>
                <a:srgbClr val="C00000"/>
              </a:solidFill>
              <a:prstDash val="sysDot"/>
              <a:round/>
            </a:ln>
            <a:effectLst/>
          </c:spPr>
          <c:marker>
            <c:symbol val="circle"/>
            <c:size val="5"/>
            <c:spPr>
              <a:solidFill>
                <a:srgbClr val="FFFF00"/>
              </a:solidFill>
              <a:ln w="9525">
                <a:solidFill>
                  <a:srgbClr val="FFFF00"/>
                </a:solidFill>
              </a:ln>
              <a:effectLst/>
            </c:spPr>
          </c:marker>
          <c:cat>
            <c:numRef>
              <c:f>'A. Policy Impact on Farmers'!$B$25:$B$30</c:f>
              <c:numCache>
                <c:formatCode>0%</c:formatCode>
                <c:ptCount val="6"/>
                <c:pt idx="0">
                  <c:v>0.18</c:v>
                </c:pt>
                <c:pt idx="1">
                  <c:v>0.14000000000000001</c:v>
                </c:pt>
                <c:pt idx="2">
                  <c:v>0.1</c:v>
                </c:pt>
                <c:pt idx="3">
                  <c:v>7.0000000000000007E-2</c:v>
                </c:pt>
                <c:pt idx="4">
                  <c:v>0.05</c:v>
                </c:pt>
                <c:pt idx="5">
                  <c:v>0</c:v>
                </c:pt>
              </c:numCache>
            </c:numRef>
          </c:cat>
          <c:val>
            <c:numRef>
              <c:f>'A. Policy Impact on Farmers'!$F$25:$F$30</c:f>
              <c:numCache>
                <c:formatCode>0%</c:formatCode>
                <c:ptCount val="6"/>
                <c:pt idx="0">
                  <c:v>6.0663698702821248E-2</c:v>
                </c:pt>
                <c:pt idx="1">
                  <c:v>0.1129429837637892</c:v>
                </c:pt>
                <c:pt idx="2">
                  <c:v>0.16522226882475677</c:v>
                </c:pt>
                <c:pt idx="3">
                  <c:v>0.20443173262048286</c:v>
                </c:pt>
                <c:pt idx="4">
                  <c:v>0.23057137515096693</c:v>
                </c:pt>
                <c:pt idx="5">
                  <c:v>0.29592048147717676</c:v>
                </c:pt>
              </c:numCache>
            </c:numRef>
          </c:val>
          <c:smooth val="1"/>
          <c:extLst>
            <c:ext xmlns:c16="http://schemas.microsoft.com/office/drawing/2014/chart" uri="{C3380CC4-5D6E-409C-BE32-E72D297353CC}">
              <c16:uniqueId val="{00000003-59EE-4FD2-9AD1-2393869B31E3}"/>
            </c:ext>
          </c:extLst>
        </c:ser>
        <c:dLbls>
          <c:showLegendKey val="0"/>
          <c:showVal val="0"/>
          <c:showCatName val="0"/>
          <c:showSerName val="0"/>
          <c:showPercent val="0"/>
          <c:showBubbleSize val="0"/>
        </c:dLbls>
        <c:marker val="1"/>
        <c:smooth val="0"/>
        <c:axId val="-2116773704"/>
        <c:axId val="-2116100616"/>
      </c:lineChart>
      <c:catAx>
        <c:axId val="21407129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Export</a:t>
                </a:r>
                <a:r>
                  <a:rPr lang="en-US" baseline="0"/>
                  <a:t> </a:t>
                </a:r>
                <a:r>
                  <a:rPr lang="en-US"/>
                  <a:t>Tax Rate</a:t>
                </a:r>
              </a:p>
            </c:rich>
          </c:tx>
          <c:layout>
            <c:manualLayout>
              <c:xMode val="edge"/>
              <c:yMode val="edge"/>
              <c:x val="0.44273526877842601"/>
              <c:y val="0.828503665938176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338056"/>
        <c:crosses val="autoZero"/>
        <c:auto val="1"/>
        <c:lblAlgn val="ctr"/>
        <c:lblOffset val="100"/>
        <c:noMultiLvlLbl val="0"/>
      </c:catAx>
      <c:valAx>
        <c:axId val="-2116338056"/>
        <c:scaling>
          <c:orientation val="minMax"/>
          <c:max val="100"/>
          <c:min val="7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Farm Gate Price - MZN/kg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712936"/>
        <c:crosses val="autoZero"/>
        <c:crossBetween val="between"/>
      </c:valAx>
      <c:valAx>
        <c:axId val="-211610061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Increase in Farmer Incomes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773704"/>
        <c:crosses val="max"/>
        <c:crossBetween val="between"/>
      </c:valAx>
      <c:catAx>
        <c:axId val="-2116773704"/>
        <c:scaling>
          <c:orientation val="minMax"/>
        </c:scaling>
        <c:delete val="1"/>
        <c:axPos val="b"/>
        <c:numFmt formatCode="0%" sourceLinked="1"/>
        <c:majorTickMark val="none"/>
        <c:minorTickMark val="none"/>
        <c:tickLblPos val="nextTo"/>
        <c:crossAx val="-2116100616"/>
        <c:crosses val="autoZero"/>
        <c:auto val="1"/>
        <c:lblAlgn val="ctr"/>
        <c:lblOffset val="100"/>
        <c:noMultiLvlLbl val="0"/>
      </c:catAx>
      <c:spPr>
        <a:noFill/>
        <a:ln>
          <a:noFill/>
        </a:ln>
        <a:effectLst/>
      </c:spPr>
    </c:plotArea>
    <c:legend>
      <c:legendPos val="b"/>
      <c:layout>
        <c:manualLayout>
          <c:xMode val="edge"/>
          <c:yMode val="edge"/>
          <c:x val="0.114339234868369"/>
          <c:y val="0.890828164540718"/>
          <c:w val="0.80162034568290996"/>
          <c:h val="9.7090840779343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C00000"/>
                </a:solidFill>
                <a:latin typeface="+mn-lt"/>
                <a:ea typeface="+mn-ea"/>
                <a:cs typeface="+mn-cs"/>
              </a:defRPr>
            </a:pPr>
            <a:r>
              <a:rPr lang="en-US" b="0">
                <a:solidFill>
                  <a:srgbClr val="C00000"/>
                </a:solidFill>
              </a:rPr>
              <a:t> Processor Operating</a:t>
            </a:r>
            <a:r>
              <a:rPr lang="en-US" b="0" baseline="0">
                <a:solidFill>
                  <a:srgbClr val="C00000"/>
                </a:solidFill>
              </a:rPr>
              <a:t> Margin</a:t>
            </a:r>
            <a:r>
              <a:rPr lang="en-US" b="0">
                <a:solidFill>
                  <a:srgbClr val="C00000"/>
                </a:solidFill>
              </a:rPr>
              <a:t> % vs</a:t>
            </a:r>
            <a:r>
              <a:rPr lang="en-US" b="0" baseline="0">
                <a:solidFill>
                  <a:srgbClr val="C00000"/>
                </a:solidFill>
              </a:rPr>
              <a:t>. Current Policy Regime</a:t>
            </a:r>
          </a:p>
        </c:rich>
      </c:tx>
      <c:layout>
        <c:manualLayout>
          <c:xMode val="edge"/>
          <c:yMode val="edge"/>
          <c:x val="0.54306175725833306"/>
          <c:y val="3.0573263741041998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rgbClr val="C00000"/>
              </a:solidFill>
              <a:latin typeface="+mn-lt"/>
              <a:ea typeface="+mn-ea"/>
              <a:cs typeface="+mn-cs"/>
            </a:defRPr>
          </a:pPr>
          <a:endParaRPr lang="en-US"/>
        </a:p>
      </c:txPr>
    </c:title>
    <c:autoTitleDeleted val="0"/>
    <c:plotArea>
      <c:layout/>
      <c:barChart>
        <c:barDir val="col"/>
        <c:grouping val="clustered"/>
        <c:varyColors val="0"/>
        <c:ser>
          <c:idx val="4"/>
          <c:order val="4"/>
          <c:tx>
            <c:v>Peak-season RCN Export Ban</c:v>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 Policy Impact on Processors'!$B$25:$B$30</c:f>
              <c:numCache>
                <c:formatCode>0%</c:formatCode>
                <c:ptCount val="6"/>
                <c:pt idx="0">
                  <c:v>0.18</c:v>
                </c:pt>
                <c:pt idx="1">
                  <c:v>0.14000000000000001</c:v>
                </c:pt>
                <c:pt idx="2">
                  <c:v>0.1</c:v>
                </c:pt>
                <c:pt idx="3">
                  <c:v>7.0000000000000007E-2</c:v>
                </c:pt>
                <c:pt idx="4">
                  <c:v>0.05</c:v>
                </c:pt>
                <c:pt idx="5">
                  <c:v>0</c:v>
                </c:pt>
              </c:numCache>
            </c:numRef>
          </c:cat>
          <c:val>
            <c:numRef>
              <c:f>'B. Policy Impact on Processors'!$G$25:$G$30</c:f>
              <c:numCache>
                <c:formatCode>0%</c:formatCode>
                <c:ptCount val="6"/>
                <c:pt idx="0">
                  <c:v>1</c:v>
                </c:pt>
                <c:pt idx="1">
                  <c:v>0.91095742807861324</c:v>
                </c:pt>
                <c:pt idx="2">
                  <c:v>0.8219148561572267</c:v>
                </c:pt>
                <c:pt idx="3">
                  <c:v>0.7551329272161863</c:v>
                </c:pt>
                <c:pt idx="4">
                  <c:v>0.71061164125549292</c:v>
                </c:pt>
                <c:pt idx="5">
                  <c:v>0.59930842635375925</c:v>
                </c:pt>
              </c:numCache>
            </c:numRef>
          </c:val>
          <c:extLst>
            <c:ext xmlns:c16="http://schemas.microsoft.com/office/drawing/2014/chart" uri="{C3380CC4-5D6E-409C-BE32-E72D297353CC}">
              <c16:uniqueId val="{00000004-6688-4023-A0BD-847C04A59D93}"/>
            </c:ext>
          </c:extLst>
        </c:ser>
        <c:ser>
          <c:idx val="5"/>
          <c:order val="5"/>
          <c:tx>
            <c:v>No Peak Season RCN Export Ban</c:v>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 Policy Impact on Processors'!$B$25:$B$30</c:f>
              <c:numCache>
                <c:formatCode>0%</c:formatCode>
                <c:ptCount val="6"/>
                <c:pt idx="0">
                  <c:v>0.18</c:v>
                </c:pt>
                <c:pt idx="1">
                  <c:v>0.14000000000000001</c:v>
                </c:pt>
                <c:pt idx="2">
                  <c:v>0.1</c:v>
                </c:pt>
                <c:pt idx="3">
                  <c:v>7.0000000000000007E-2</c:v>
                </c:pt>
                <c:pt idx="4">
                  <c:v>0.05</c:v>
                </c:pt>
                <c:pt idx="5">
                  <c:v>0</c:v>
                </c:pt>
              </c:numCache>
            </c:numRef>
          </c:cat>
          <c:val>
            <c:numRef>
              <c:f>'B. Policy Impact on Processors'!$H$25:$H$30</c:f>
              <c:numCache>
                <c:formatCode>0%</c:formatCode>
                <c:ptCount val="6"/>
                <c:pt idx="0">
                  <c:v>0.90476316220582154</c:v>
                </c:pt>
                <c:pt idx="1">
                  <c:v>0.86269377315310813</c:v>
                </c:pt>
                <c:pt idx="2">
                  <c:v>0.71738661955386018</c:v>
                </c:pt>
                <c:pt idx="3">
                  <c:v>0.64712041605937387</c:v>
                </c:pt>
                <c:pt idx="4">
                  <c:v>0.60027628039638303</c:v>
                </c:pt>
                <c:pt idx="5">
                  <c:v>0.48316594123890699</c:v>
                </c:pt>
              </c:numCache>
            </c:numRef>
          </c:val>
          <c:extLst>
            <c:ext xmlns:c16="http://schemas.microsoft.com/office/drawing/2014/chart" uri="{C3380CC4-5D6E-409C-BE32-E72D297353CC}">
              <c16:uniqueId val="{00000005-6688-4023-A0BD-847C04A59D93}"/>
            </c:ext>
          </c:extLst>
        </c:ser>
        <c:dLbls>
          <c:showLegendKey val="0"/>
          <c:showVal val="1"/>
          <c:showCatName val="0"/>
          <c:showSerName val="0"/>
          <c:showPercent val="0"/>
          <c:showBubbleSize val="0"/>
        </c:dLbls>
        <c:gapWidth val="219"/>
        <c:overlap val="-27"/>
        <c:axId val="-2121659240"/>
        <c:axId val="-2121347224"/>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'B. Policy Impact on Processors'!$B$25:$B$30</c15:sqref>
                        </c15:formulaRef>
                      </c:ext>
                    </c:extLst>
                    <c:numCache>
                      <c:formatCode>0%</c:formatCode>
                      <c:ptCount val="6"/>
                      <c:pt idx="0">
                        <c:v>0.18</c:v>
                      </c:pt>
                      <c:pt idx="1">
                        <c:v>0.14000000000000001</c:v>
                      </c:pt>
                      <c:pt idx="2">
                        <c:v>0.1</c:v>
                      </c:pt>
                      <c:pt idx="3">
                        <c:v>7.0000000000000007E-2</c:v>
                      </c:pt>
                      <c:pt idx="4">
                        <c:v>0.05</c:v>
                      </c:pt>
                      <c:pt idx="5">
                        <c:v>0</c:v>
                      </c:pt>
                    </c:numCache>
                  </c:numRef>
                </c:cat>
                <c:val>
                  <c:numRef>
                    <c:extLst>
                      <c:ext uri="{02D57815-91ED-43cb-92C2-25804820EDAC}">
                        <c15:formulaRef>
                          <c15:sqref>'B. Policy Impact on Processors'!$C$25:$C$30</c15:sqref>
                        </c15:formulaRef>
                      </c:ext>
                    </c:extLst>
                    <c:numCache>
                      <c:formatCode>0.00</c:formatCode>
                      <c:ptCount val="6"/>
                      <c:pt idx="0">
                        <c:v>186.74379894179893</c:v>
                      </c:pt>
                      <c:pt idx="1">
                        <c:v>170.11565079365081</c:v>
                      </c:pt>
                      <c:pt idx="2">
                        <c:v>153.48750264550273</c:v>
                      </c:pt>
                      <c:pt idx="3">
                        <c:v>141.01639153439157</c:v>
                      </c:pt>
                      <c:pt idx="4">
                        <c:v>132.70231746031752</c:v>
                      </c:pt>
                      <c:pt idx="5">
                        <c:v>111.91713227513233</c:v>
                      </c:pt>
                    </c:numCache>
                  </c:numRef>
                </c:val>
                <c:extLst>
                  <c:ext xmlns:c16="http://schemas.microsoft.com/office/drawing/2014/chart" uri="{C3380CC4-5D6E-409C-BE32-E72D297353CC}">
                    <c16:uniqueId val="{00000000-6688-4023-A0BD-847C04A59D93}"/>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'B. Policy Impact on Processors'!$B$25:$B$30</c15:sqref>
                        </c15:formulaRef>
                      </c:ext>
                    </c:extLst>
                    <c:numCache>
                      <c:formatCode>0%</c:formatCode>
                      <c:ptCount val="6"/>
                      <c:pt idx="0">
                        <c:v>0.18</c:v>
                      </c:pt>
                      <c:pt idx="1">
                        <c:v>0.14000000000000001</c:v>
                      </c:pt>
                      <c:pt idx="2">
                        <c:v>0.1</c:v>
                      </c:pt>
                      <c:pt idx="3">
                        <c:v>7.0000000000000007E-2</c:v>
                      </c:pt>
                      <c:pt idx="4">
                        <c:v>0.05</c:v>
                      </c:pt>
                      <c:pt idx="5">
                        <c:v>0</c:v>
                      </c:pt>
                    </c:numCache>
                  </c:numRef>
                </c:cat>
                <c:val>
                  <c:numRef>
                    <c:extLst xmlns:c15="http://schemas.microsoft.com/office/drawing/2012/chart">
                      <c:ext xmlns:c15="http://schemas.microsoft.com/office/drawing/2012/chart" uri="{02D57815-91ED-43cb-92C2-25804820EDAC}">
                        <c15:formulaRef>
                          <c15:sqref>'B. Policy Impact on Processors'!$D$25:$D$30</c15:sqref>
                        </c15:formulaRef>
                      </c:ext>
                    </c:extLst>
                    <c:numCache>
                      <c:formatCode>0.00</c:formatCode>
                      <c:ptCount val="6"/>
                      <c:pt idx="0">
                        <c:v>168.95891005291014</c:v>
                      </c:pt>
                      <c:pt idx="1">
                        <c:v>161.10271252204592</c:v>
                      </c:pt>
                      <c:pt idx="2">
                        <c:v>133.96750264550286</c:v>
                      </c:pt>
                      <c:pt idx="3">
                        <c:v>120.84572486772498</c:v>
                      </c:pt>
                      <c:pt idx="4">
                        <c:v>112.09787301587306</c:v>
                      </c:pt>
                      <c:pt idx="5">
                        <c:v>90.228243386243491</c:v>
                      </c:pt>
                    </c:numCache>
                  </c:numRef>
                </c:val>
                <c:extLst xmlns:c15="http://schemas.microsoft.com/office/drawing/2012/chart">
                  <c:ext xmlns:c16="http://schemas.microsoft.com/office/drawing/2014/chart" uri="{C3380CC4-5D6E-409C-BE32-E72D297353CC}">
                    <c16:uniqueId val="{00000001-6688-4023-A0BD-847C04A59D93}"/>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'B. Policy Impact on Processors'!$B$25:$B$30</c15:sqref>
                        </c15:formulaRef>
                      </c:ext>
                    </c:extLst>
                    <c:numCache>
                      <c:formatCode>0%</c:formatCode>
                      <c:ptCount val="6"/>
                      <c:pt idx="0">
                        <c:v>0.18</c:v>
                      </c:pt>
                      <c:pt idx="1">
                        <c:v>0.14000000000000001</c:v>
                      </c:pt>
                      <c:pt idx="2">
                        <c:v>0.1</c:v>
                      </c:pt>
                      <c:pt idx="3">
                        <c:v>7.0000000000000007E-2</c:v>
                      </c:pt>
                      <c:pt idx="4">
                        <c:v>0.05</c:v>
                      </c:pt>
                      <c:pt idx="5">
                        <c:v>0</c:v>
                      </c:pt>
                    </c:numCache>
                  </c:numRef>
                </c:cat>
                <c:val>
                  <c:numRef>
                    <c:extLst xmlns:c15="http://schemas.microsoft.com/office/drawing/2012/chart">
                      <c:ext xmlns:c15="http://schemas.microsoft.com/office/drawing/2012/chart" uri="{02D57815-91ED-43cb-92C2-25804820EDAC}">
                        <c15:formulaRef>
                          <c15:sqref>'B. Policy Impact on Processors'!$E$25:$E$30</c15:sqref>
                        </c15:formulaRef>
                      </c:ext>
                    </c:extLst>
                    <c:numCache>
                      <c:formatCode>0%</c:formatCode>
                      <c:ptCount val="6"/>
                      <c:pt idx="0">
                        <c:v>0</c:v>
                      </c:pt>
                      <c:pt idx="1">
                        <c:v>-8.9042571921386732E-2</c:v>
                      </c:pt>
                      <c:pt idx="2">
                        <c:v>-0.1780851438427733</c:v>
                      </c:pt>
                      <c:pt idx="3">
                        <c:v>-0.24486707278381373</c:v>
                      </c:pt>
                      <c:pt idx="4">
                        <c:v>-0.28938835874450708</c:v>
                      </c:pt>
                      <c:pt idx="5">
                        <c:v>-0.40069157364624075</c:v>
                      </c:pt>
                    </c:numCache>
                  </c:numRef>
                </c:val>
                <c:extLst xmlns:c15="http://schemas.microsoft.com/office/drawing/2012/chart">
                  <c:ext xmlns:c16="http://schemas.microsoft.com/office/drawing/2014/chart" uri="{C3380CC4-5D6E-409C-BE32-E72D297353CC}">
                    <c16:uniqueId val="{00000002-6688-4023-A0BD-847C04A59D93}"/>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'B. Policy Impact on Processors'!$B$25:$B$30</c15:sqref>
                        </c15:formulaRef>
                      </c:ext>
                    </c:extLst>
                    <c:numCache>
                      <c:formatCode>0%</c:formatCode>
                      <c:ptCount val="6"/>
                      <c:pt idx="0">
                        <c:v>0.18</c:v>
                      </c:pt>
                      <c:pt idx="1">
                        <c:v>0.14000000000000001</c:v>
                      </c:pt>
                      <c:pt idx="2">
                        <c:v>0.1</c:v>
                      </c:pt>
                      <c:pt idx="3">
                        <c:v>7.0000000000000007E-2</c:v>
                      </c:pt>
                      <c:pt idx="4">
                        <c:v>0.05</c:v>
                      </c:pt>
                      <c:pt idx="5">
                        <c:v>0</c:v>
                      </c:pt>
                    </c:numCache>
                  </c:numRef>
                </c:cat>
                <c:val>
                  <c:numRef>
                    <c:extLst xmlns:c15="http://schemas.microsoft.com/office/drawing/2012/chart">
                      <c:ext xmlns:c15="http://schemas.microsoft.com/office/drawing/2012/chart" uri="{02D57815-91ED-43cb-92C2-25804820EDAC}">
                        <c15:formulaRef>
                          <c15:sqref>'B. Policy Impact on Processors'!$F$25:$F$30</c15:sqref>
                        </c15:formulaRef>
                      </c:ext>
                    </c:extLst>
                    <c:numCache>
                      <c:formatCode>0%</c:formatCode>
                      <c:ptCount val="6"/>
                      <c:pt idx="0">
                        <c:v>-9.5236837794178505E-2</c:v>
                      </c:pt>
                      <c:pt idx="1">
                        <c:v>-0.13730622684689187</c:v>
                      </c:pt>
                      <c:pt idx="2">
                        <c:v>-0.28261338044613982</c:v>
                      </c:pt>
                      <c:pt idx="3">
                        <c:v>-0.35287958394062613</c:v>
                      </c:pt>
                      <c:pt idx="4">
                        <c:v>-0.39972371960361702</c:v>
                      </c:pt>
                      <c:pt idx="5">
                        <c:v>-0.51683405876109301</c:v>
                      </c:pt>
                    </c:numCache>
                  </c:numRef>
                </c:val>
                <c:extLst xmlns:c15="http://schemas.microsoft.com/office/drawing/2012/chart">
                  <c:ext xmlns:c16="http://schemas.microsoft.com/office/drawing/2014/chart" uri="{C3380CC4-5D6E-409C-BE32-E72D297353CC}">
                    <c16:uniqueId val="{00000003-6688-4023-A0BD-847C04A59D93}"/>
                  </c:ext>
                </c:extLst>
              </c15:ser>
            </c15:filteredBarSeries>
          </c:ext>
        </c:extLst>
      </c:barChart>
      <c:catAx>
        <c:axId val="-2121659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Export Tax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347224"/>
        <c:crosses val="autoZero"/>
        <c:auto val="1"/>
        <c:lblAlgn val="ctr"/>
        <c:lblOffset val="100"/>
        <c:noMultiLvlLbl val="0"/>
      </c:catAx>
      <c:valAx>
        <c:axId val="-2121347224"/>
        <c:scaling>
          <c:orientation val="minMax"/>
          <c:max val="1"/>
        </c:scaling>
        <c:delete val="1"/>
        <c:axPos val="l"/>
        <c:numFmt formatCode="0%" sourceLinked="1"/>
        <c:majorTickMark val="none"/>
        <c:minorTickMark val="none"/>
        <c:tickLblPos val="nextTo"/>
        <c:crossAx val="-2121659240"/>
        <c:crosses val="autoZero"/>
        <c:crossBetween val="between"/>
      </c:valAx>
      <c:spPr>
        <a:noFill/>
        <a:ln>
          <a:noFill/>
        </a:ln>
        <a:effectLst/>
      </c:spPr>
    </c:plotArea>
    <c:legend>
      <c:legendPos val="b"/>
      <c:layout>
        <c:manualLayout>
          <c:xMode val="edge"/>
          <c:yMode val="edge"/>
          <c:x val="0.27228588447042801"/>
          <c:y val="0.89294011238320303"/>
          <c:w val="0.333900313904338"/>
          <c:h val="7.51852478143440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85724</xdr:colOff>
      <xdr:row>2</xdr:row>
      <xdr:rowOff>90487</xdr:rowOff>
    </xdr:from>
    <xdr:to>
      <xdr:col>5</xdr:col>
      <xdr:colOff>971550</xdr:colOff>
      <xdr:row>21</xdr:row>
      <xdr:rowOff>47625</xdr:rowOff>
    </xdr:to>
    <xdr:graphicFrame macro="">
      <xdr:nvGraphicFramePr>
        <xdr:cNvPr id="3" name="Chart 2">
          <a:extLst>
            <a:ext uri="{FF2B5EF4-FFF2-40B4-BE49-F238E27FC236}">
              <a16:creationId xmlns:a16="http://schemas.microsoft.com/office/drawing/2014/main" id="{F7D2B868-85FC-4A20-9F0B-E8F529F513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4</xdr:row>
      <xdr:rowOff>122767</xdr:rowOff>
    </xdr:from>
    <xdr:to>
      <xdr:col>6</xdr:col>
      <xdr:colOff>152400</xdr:colOff>
      <xdr:row>21</xdr:row>
      <xdr:rowOff>28574</xdr:rowOff>
    </xdr:to>
    <xdr:graphicFrame macro="">
      <xdr:nvGraphicFramePr>
        <xdr:cNvPr id="4" name="Chart 3">
          <a:extLst>
            <a:ext uri="{FF2B5EF4-FFF2-40B4-BE49-F238E27FC236}">
              <a16:creationId xmlns:a16="http://schemas.microsoft.com/office/drawing/2014/main" id="{E08F5485-BF42-404F-947E-8EFB8CA6E7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771525</xdr:colOff>
      <xdr:row>40</xdr:row>
      <xdr:rowOff>152400</xdr:rowOff>
    </xdr:to>
    <xdr:sp macro="" textlink="">
      <xdr:nvSpPr>
        <xdr:cNvPr id="1026" name="Rectangle 2" hidden="1">
          <a:extLst>
            <a:ext uri="{FF2B5EF4-FFF2-40B4-BE49-F238E27FC236}">
              <a16:creationId xmlns:a16="http://schemas.microsoft.com/office/drawing/2014/main" id="{BC7C64D2-AD0A-4F46-88B7-ABFDDFF9CA99}"/>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quora.com/How-many-tons-of-shelled-cashew-nuts-fit-inside-a-20FT-contai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zoomScale="110" zoomScaleNormal="110" zoomScalePageLayoutView="125" workbookViewId="0">
      <selection activeCell="A12" sqref="A12:B12"/>
    </sheetView>
  </sheetViews>
  <sheetFormatPr defaultColWidth="8.875" defaultRowHeight="15.75" x14ac:dyDescent="0.25"/>
  <cols>
    <col min="1" max="1" width="15.375" customWidth="1"/>
    <col min="2" max="2" width="138.75" customWidth="1"/>
  </cols>
  <sheetData>
    <row r="1" spans="1:2" ht="21" x14ac:dyDescent="0.35">
      <c r="A1" s="245" t="s">
        <v>172</v>
      </c>
      <c r="B1" s="246"/>
    </row>
    <row r="2" spans="1:2" x14ac:dyDescent="0.25">
      <c r="A2" s="285" t="s">
        <v>173</v>
      </c>
      <c r="B2" s="286" t="s">
        <v>174</v>
      </c>
    </row>
    <row r="3" spans="1:2" ht="6.75" customHeight="1" x14ac:dyDescent="0.25">
      <c r="A3" s="247"/>
      <c r="B3" s="248"/>
    </row>
    <row r="4" spans="1:2" ht="75.75" customHeight="1" x14ac:dyDescent="0.25">
      <c r="A4" s="249" t="s">
        <v>176</v>
      </c>
      <c r="B4" s="250" t="s">
        <v>181</v>
      </c>
    </row>
    <row r="5" spans="1:2" ht="7.5" customHeight="1" x14ac:dyDescent="0.25">
      <c r="A5" s="247"/>
      <c r="B5" s="248"/>
    </row>
    <row r="6" spans="1:2" ht="31.5" x14ac:dyDescent="0.25">
      <c r="A6" s="249" t="s">
        <v>175</v>
      </c>
      <c r="B6" s="251" t="s">
        <v>182</v>
      </c>
    </row>
    <row r="7" spans="1:2" ht="7.5" customHeight="1" x14ac:dyDescent="0.25">
      <c r="A7" s="150"/>
      <c r="B7" s="248"/>
    </row>
    <row r="8" spans="1:2" x14ac:dyDescent="0.25">
      <c r="A8" s="252" t="s">
        <v>177</v>
      </c>
      <c r="B8" s="253"/>
    </row>
    <row r="9" spans="1:2" ht="8.25" customHeight="1" x14ac:dyDescent="0.25">
      <c r="A9" s="150"/>
      <c r="B9" s="248"/>
    </row>
    <row r="10" spans="1:2" ht="36.75" customHeight="1" x14ac:dyDescent="0.25">
      <c r="A10" s="297" t="s">
        <v>196</v>
      </c>
      <c r="B10" s="298"/>
    </row>
    <row r="11" spans="1:2" ht="8.25" customHeight="1" x14ac:dyDescent="0.25">
      <c r="A11" s="150"/>
      <c r="B11" s="248"/>
    </row>
    <row r="12" spans="1:2" ht="108.95" customHeight="1" x14ac:dyDescent="0.25">
      <c r="A12" s="299" t="s">
        <v>251</v>
      </c>
      <c r="B12" s="300"/>
    </row>
  </sheetData>
  <customSheetViews>
    <customSheetView guid="{6A5ED10D-674E-B84B-813A-AABE6D4985FB}" scale="125" showGridLines="0">
      <selection activeCell="B4" sqref="B4"/>
      <pageMargins left="0.7" right="0.7" top="0.75" bottom="0.75" header="0.3" footer="0.3"/>
    </customSheetView>
  </customSheetViews>
  <mergeCells count="2">
    <mergeCell ref="A10:B10"/>
    <mergeCell ref="A12:B12"/>
  </mergeCells>
  <pageMargins left="0.75" right="0.75" top="1" bottom="1" header="0.5" footer="0.5"/>
  <pageSetup orientation="portrait" horizontalDpi="4294967295" verticalDpi="4294967295"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987"/>
  <sheetViews>
    <sheetView zoomScale="90" zoomScaleNormal="90" zoomScalePageLayoutView="90" workbookViewId="0">
      <selection activeCell="E31" sqref="E31"/>
    </sheetView>
  </sheetViews>
  <sheetFormatPr defaultColWidth="11.125" defaultRowHeight="15" customHeight="1"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ht="15.75"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ht="15.75"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ht="15.75"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ht="15.75"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ht="15.75"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ht="15.75" x14ac:dyDescent="0.25">
      <c r="A13" s="52" t="s">
        <v>50</v>
      </c>
      <c r="B13" s="18" t="s">
        <v>30</v>
      </c>
      <c r="C13" s="48" t="s">
        <v>41</v>
      </c>
      <c r="D13" s="19"/>
      <c r="E13" s="51">
        <f t="shared" ref="E13:F13" si="1">E10-E12</f>
        <v>2090.9090909090905</v>
      </c>
      <c r="F13" s="51">
        <f t="shared" si="1"/>
        <v>1818.181818181818</v>
      </c>
      <c r="G13" s="21" t="s">
        <v>130</v>
      </c>
      <c r="H13" s="22"/>
      <c r="I13" s="7"/>
      <c r="J13" s="7"/>
      <c r="K13" s="7"/>
      <c r="L13" s="7"/>
      <c r="M13" s="7"/>
      <c r="N13" s="7"/>
      <c r="O13" s="7"/>
      <c r="P13" s="7"/>
      <c r="Q13" s="7"/>
      <c r="R13" s="7"/>
      <c r="S13" s="7"/>
      <c r="T13" s="7"/>
      <c r="U13" s="7"/>
      <c r="V13" s="7"/>
      <c r="W13" s="7"/>
      <c r="X13" s="7"/>
      <c r="Y13" s="7"/>
      <c r="Z13" s="7"/>
    </row>
    <row r="14" spans="1:26" ht="15.75"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ht="15.75" x14ac:dyDescent="0.25">
      <c r="A15" s="45" t="s">
        <v>59</v>
      </c>
      <c r="B15" s="29" t="s">
        <v>26</v>
      </c>
      <c r="C15" s="105">
        <v>7.0000000000000007E-2</v>
      </c>
      <c r="D15" s="19"/>
      <c r="E15" s="54"/>
      <c r="F15" s="54"/>
      <c r="G15" s="21"/>
      <c r="H15" s="22"/>
      <c r="I15" s="7"/>
      <c r="J15" s="7"/>
      <c r="K15" s="7"/>
      <c r="L15" s="7"/>
      <c r="M15" s="7"/>
      <c r="N15" s="7"/>
      <c r="O15" s="7"/>
      <c r="P15" s="7"/>
      <c r="Q15" s="7"/>
      <c r="R15" s="7"/>
      <c r="S15" s="7"/>
      <c r="T15" s="7"/>
      <c r="U15" s="7"/>
      <c r="V15" s="7"/>
      <c r="W15" s="7"/>
      <c r="X15" s="7"/>
      <c r="Y15" s="7"/>
      <c r="Z15" s="7"/>
    </row>
    <row r="16" spans="1:26" ht="15.75" x14ac:dyDescent="0.25">
      <c r="A16" s="33" t="s">
        <v>63</v>
      </c>
      <c r="B16" s="18" t="s">
        <v>54</v>
      </c>
      <c r="C16" s="48" t="s">
        <v>41</v>
      </c>
      <c r="D16" s="19"/>
      <c r="E16" s="54">
        <f t="shared" ref="E16:F16" si="3">$C$15*E14</f>
        <v>8.9281818181818178</v>
      </c>
      <c r="F16" s="54">
        <f t="shared" si="3"/>
        <v>7.7636363636363628</v>
      </c>
      <c r="G16" s="21" t="s">
        <v>67</v>
      </c>
      <c r="H16" s="22"/>
      <c r="I16" s="7"/>
      <c r="J16" s="7"/>
      <c r="K16" s="7"/>
      <c r="L16" s="7"/>
      <c r="M16" s="7"/>
      <c r="N16" s="7"/>
      <c r="O16" s="7"/>
      <c r="P16" s="7"/>
      <c r="Q16" s="7"/>
      <c r="R16" s="7"/>
      <c r="S16" s="7"/>
      <c r="T16" s="7"/>
      <c r="U16" s="7"/>
      <c r="V16" s="7"/>
      <c r="W16" s="7"/>
      <c r="X16" s="7"/>
      <c r="Y16" s="7"/>
      <c r="Z16" s="7"/>
    </row>
    <row r="17" spans="1:26" ht="15.75" x14ac:dyDescent="0.25">
      <c r="A17" s="8" t="s">
        <v>69</v>
      </c>
      <c r="B17" s="18" t="s">
        <v>54</v>
      </c>
      <c r="C17" s="48" t="s">
        <v>41</v>
      </c>
      <c r="D17" s="7"/>
      <c r="E17" s="54">
        <f t="shared" ref="E17:F17" si="4">E14-E16</f>
        <v>118.61727272727272</v>
      </c>
      <c r="F17" s="54">
        <f t="shared" si="4"/>
        <v>103.14545454545453</v>
      </c>
      <c r="G17" s="21" t="s">
        <v>132</v>
      </c>
      <c r="H17" s="22"/>
      <c r="I17" s="7"/>
      <c r="J17" s="7"/>
      <c r="K17" s="7"/>
      <c r="L17" s="7"/>
      <c r="M17" s="7"/>
      <c r="N17" s="7"/>
      <c r="O17" s="7"/>
      <c r="P17" s="7"/>
      <c r="Q17" s="7"/>
      <c r="R17" s="7"/>
      <c r="S17" s="7"/>
      <c r="T17" s="7"/>
      <c r="U17" s="7"/>
      <c r="V17" s="7"/>
      <c r="W17" s="7"/>
      <c r="X17" s="7"/>
      <c r="Y17" s="7"/>
      <c r="Z17" s="7"/>
    </row>
    <row r="18" spans="1:26" ht="15.75"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ht="15.75"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ht="15.75"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ht="15.75" x14ac:dyDescent="0.25">
      <c r="A21" s="52" t="s">
        <v>79</v>
      </c>
      <c r="B21" s="18" t="s">
        <v>54</v>
      </c>
      <c r="C21" s="48" t="s">
        <v>41</v>
      </c>
      <c r="D21" s="19"/>
      <c r="E21" s="54">
        <f t="shared" ref="E21:F21" si="6">E17-E20</f>
        <v>117.62227272727272</v>
      </c>
      <c r="F21" s="54">
        <f t="shared" si="6"/>
        <v>102.15045454545452</v>
      </c>
      <c r="G21" s="21"/>
      <c r="H21" s="22"/>
      <c r="I21" s="7"/>
      <c r="J21" s="7"/>
      <c r="K21" s="7"/>
      <c r="L21" s="7"/>
      <c r="M21" s="7"/>
      <c r="N21" s="7"/>
      <c r="O21" s="7"/>
      <c r="P21" s="7"/>
      <c r="Q21" s="7"/>
      <c r="R21" s="7"/>
      <c r="S21" s="7"/>
      <c r="T21" s="7"/>
      <c r="U21" s="7"/>
      <c r="V21" s="7"/>
      <c r="W21" s="7"/>
      <c r="X21" s="7"/>
      <c r="Y21" s="7"/>
      <c r="Z21" s="7"/>
    </row>
    <row r="22" spans="1:26" ht="15.75"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ht="15.75" x14ac:dyDescent="0.25">
      <c r="A23" s="33" t="s">
        <v>85</v>
      </c>
      <c r="B23" s="18" t="s">
        <v>54</v>
      </c>
      <c r="C23" s="35" t="s">
        <v>41</v>
      </c>
      <c r="D23" s="19"/>
      <c r="E23" s="59">
        <f>F23</f>
        <v>17.025075757575749</v>
      </c>
      <c r="F23" s="59">
        <f>F21-F21/(1+$C$22)</f>
        <v>17.025075757575749</v>
      </c>
      <c r="G23" s="21" t="s">
        <v>91</v>
      </c>
      <c r="H23" s="22"/>
      <c r="I23" s="7"/>
      <c r="J23" s="7"/>
      <c r="K23" s="7"/>
      <c r="L23" s="7"/>
      <c r="M23" s="7"/>
      <c r="N23" s="7"/>
      <c r="O23" s="7"/>
      <c r="P23" s="7"/>
      <c r="Q23" s="7"/>
      <c r="R23" s="7"/>
      <c r="S23" s="7"/>
      <c r="T23" s="7"/>
      <c r="U23" s="7"/>
      <c r="V23" s="7"/>
      <c r="W23" s="7"/>
      <c r="X23" s="7"/>
      <c r="Y23" s="7"/>
      <c r="Z23" s="7"/>
    </row>
    <row r="24" spans="1:26" ht="15.75" x14ac:dyDescent="0.25">
      <c r="A24" s="61" t="s">
        <v>165</v>
      </c>
      <c r="B24" s="62" t="s">
        <v>54</v>
      </c>
      <c r="C24" s="63" t="s">
        <v>41</v>
      </c>
      <c r="D24" s="64"/>
      <c r="E24" s="66">
        <f t="shared" ref="E24:F24" si="7">E21-E23</f>
        <v>100.59719696969697</v>
      </c>
      <c r="F24" s="66">
        <f t="shared" si="7"/>
        <v>85.125378787878773</v>
      </c>
      <c r="G24" s="162" t="s">
        <v>162</v>
      </c>
      <c r="H24" s="7"/>
      <c r="I24" s="7"/>
      <c r="J24" s="7"/>
      <c r="K24" s="7"/>
      <c r="L24" s="7"/>
      <c r="M24" s="7"/>
      <c r="N24" s="7"/>
      <c r="O24" s="7"/>
      <c r="P24" s="7"/>
      <c r="Q24" s="7"/>
      <c r="R24" s="7"/>
      <c r="S24" s="7"/>
      <c r="T24" s="7"/>
      <c r="U24" s="7"/>
      <c r="V24" s="7"/>
      <c r="W24" s="7"/>
      <c r="X24" s="7"/>
      <c r="Y24" s="7"/>
      <c r="Z24" s="7"/>
    </row>
    <row r="25" spans="1:26" ht="15.75" x14ac:dyDescent="0.25">
      <c r="A25" s="67" t="s">
        <v>95</v>
      </c>
      <c r="B25" s="71" t="s">
        <v>26</v>
      </c>
      <c r="C25" s="72" t="s">
        <v>41</v>
      </c>
      <c r="D25" s="73"/>
      <c r="E25" s="76">
        <f t="shared" ref="E25:F25" si="8">E24/($C$6*E13/1000)</f>
        <v>0.78871644095984805</v>
      </c>
      <c r="F25" s="76">
        <f t="shared" si="8"/>
        <v>0.76752390710382512</v>
      </c>
      <c r="G25" s="77"/>
      <c r="H25" s="7"/>
      <c r="I25" s="7"/>
      <c r="J25" s="7"/>
      <c r="K25" s="7"/>
      <c r="L25" s="7"/>
      <c r="M25" s="7"/>
      <c r="N25" s="7"/>
      <c r="O25" s="7"/>
      <c r="P25" s="7"/>
      <c r="Q25" s="7"/>
      <c r="R25" s="7"/>
      <c r="S25" s="7"/>
      <c r="T25" s="7"/>
      <c r="U25" s="7"/>
      <c r="V25" s="7"/>
      <c r="W25" s="7"/>
      <c r="X25" s="7"/>
      <c r="Y25" s="7"/>
      <c r="Z25" s="7"/>
    </row>
    <row r="26" spans="1:26" ht="15.75"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ht="18.75" x14ac:dyDescent="0.3">
      <c r="A27" s="24" t="s">
        <v>13</v>
      </c>
      <c r="B27" s="18"/>
      <c r="C27" s="48"/>
      <c r="D27" s="7"/>
      <c r="E27" s="91"/>
      <c r="F27" s="92"/>
      <c r="G27" s="7"/>
      <c r="H27" s="7"/>
      <c r="I27" s="7"/>
      <c r="J27" s="7"/>
      <c r="K27" s="7"/>
      <c r="L27" s="7"/>
      <c r="M27" s="7"/>
      <c r="N27" s="7"/>
      <c r="O27" s="7"/>
      <c r="P27" s="7"/>
      <c r="Q27" s="7"/>
      <c r="R27" s="7"/>
      <c r="S27" s="7"/>
      <c r="T27" s="7"/>
      <c r="U27" s="7"/>
      <c r="V27" s="7"/>
      <c r="W27" s="7"/>
      <c r="X27" s="7"/>
      <c r="Y27" s="7"/>
      <c r="Z27" s="7"/>
    </row>
    <row r="28" spans="1:26" ht="15.75" x14ac:dyDescent="0.25">
      <c r="A28" s="7" t="s">
        <v>111</v>
      </c>
      <c r="B28" s="18"/>
      <c r="C28" s="7"/>
      <c r="D28" s="7"/>
      <c r="E28" s="7"/>
      <c r="F28" s="7"/>
      <c r="G28" s="7"/>
      <c r="H28" s="7"/>
      <c r="I28" s="7"/>
      <c r="J28" s="7"/>
      <c r="K28" s="7"/>
      <c r="L28" s="7"/>
      <c r="M28" s="7"/>
      <c r="N28" s="7"/>
      <c r="O28" s="7"/>
      <c r="P28" s="7"/>
      <c r="Q28" s="7"/>
      <c r="R28" s="7"/>
      <c r="S28" s="7"/>
      <c r="T28" s="7"/>
      <c r="U28" s="7"/>
      <c r="V28" s="7"/>
      <c r="W28" s="7"/>
      <c r="X28" s="7"/>
      <c r="Y28" s="7"/>
      <c r="Z28" s="7"/>
    </row>
    <row r="29" spans="1:26" ht="15.75" x14ac:dyDescent="0.25">
      <c r="A29" s="7" t="s">
        <v>112</v>
      </c>
      <c r="B29" s="18"/>
      <c r="C29" s="7"/>
      <c r="D29" s="7"/>
      <c r="E29" s="7"/>
      <c r="F29" s="7"/>
      <c r="G29" s="7"/>
      <c r="H29" s="7"/>
      <c r="I29" s="7"/>
      <c r="J29" s="7"/>
      <c r="K29" s="7"/>
      <c r="L29" s="7"/>
      <c r="M29" s="7"/>
      <c r="N29" s="7"/>
      <c r="O29" s="7"/>
      <c r="P29" s="7"/>
      <c r="Q29" s="7"/>
      <c r="R29" s="7"/>
      <c r="S29" s="7"/>
      <c r="T29" s="7"/>
      <c r="U29" s="7"/>
      <c r="V29" s="7"/>
      <c r="W29" s="7"/>
      <c r="X29" s="7"/>
      <c r="Y29" s="7"/>
      <c r="Z29" s="7"/>
    </row>
    <row r="30" spans="1:26" ht="15.75" x14ac:dyDescent="0.25">
      <c r="A30" s="7"/>
      <c r="B30" s="18"/>
      <c r="C30" s="7"/>
      <c r="D30" s="7"/>
      <c r="E30" s="83"/>
      <c r="F30" s="83"/>
      <c r="G30" s="7"/>
      <c r="H30" s="7"/>
      <c r="I30" s="7"/>
      <c r="J30" s="7"/>
      <c r="K30" s="7"/>
      <c r="L30" s="7"/>
      <c r="M30" s="7"/>
      <c r="N30" s="7"/>
      <c r="O30" s="7"/>
      <c r="P30" s="7"/>
      <c r="Q30" s="7"/>
      <c r="R30" s="7"/>
      <c r="S30" s="7"/>
      <c r="T30" s="7"/>
      <c r="U30" s="7"/>
      <c r="V30" s="7"/>
      <c r="W30" s="7"/>
      <c r="X30" s="7"/>
      <c r="Y30" s="7"/>
      <c r="Z30" s="7"/>
    </row>
    <row r="31" spans="1:26" ht="15.75" x14ac:dyDescent="0.25">
      <c r="A31" s="7"/>
      <c r="B31" s="18"/>
      <c r="C31" s="7"/>
      <c r="D31" s="7"/>
      <c r="E31" s="7"/>
      <c r="F31" s="7"/>
      <c r="G31" s="7"/>
      <c r="H31" s="7"/>
      <c r="I31" s="7"/>
      <c r="J31" s="7"/>
      <c r="K31" s="7"/>
      <c r="L31" s="7"/>
      <c r="M31" s="7"/>
      <c r="N31" s="7"/>
      <c r="O31" s="7"/>
      <c r="P31" s="7"/>
      <c r="Q31" s="7"/>
      <c r="R31" s="7"/>
      <c r="S31" s="7"/>
      <c r="T31" s="7"/>
      <c r="U31" s="7"/>
      <c r="V31" s="7"/>
      <c r="W31" s="7"/>
      <c r="X31" s="7"/>
      <c r="Y31" s="7"/>
      <c r="Z31" s="7"/>
    </row>
    <row r="32" spans="1:26" ht="15.75" x14ac:dyDescent="0.25">
      <c r="A32" s="7"/>
      <c r="B32" s="18"/>
      <c r="C32" s="7"/>
      <c r="D32" s="7"/>
      <c r="E32" s="7"/>
      <c r="F32" s="7"/>
      <c r="G32" s="7"/>
      <c r="H32" s="7"/>
      <c r="I32" s="7"/>
      <c r="J32" s="7"/>
      <c r="K32" s="7"/>
      <c r="L32" s="7"/>
      <c r="M32" s="7"/>
      <c r="N32" s="7"/>
      <c r="O32" s="7"/>
      <c r="P32" s="7"/>
      <c r="Q32" s="7"/>
      <c r="R32" s="7"/>
      <c r="S32" s="7"/>
      <c r="T32" s="7"/>
      <c r="U32" s="7"/>
      <c r="V32" s="7"/>
      <c r="W32" s="7"/>
      <c r="X32" s="7"/>
      <c r="Y32" s="7"/>
      <c r="Z32" s="7"/>
    </row>
    <row r="33" spans="1:26" ht="15.75" x14ac:dyDescent="0.25">
      <c r="A33" s="7"/>
      <c r="B33" s="18"/>
      <c r="C33" s="7"/>
      <c r="D33" s="7"/>
      <c r="E33" s="7"/>
      <c r="F33" s="7"/>
      <c r="G33" s="7"/>
      <c r="H33" s="7"/>
      <c r="I33" s="7"/>
      <c r="J33" s="7"/>
      <c r="K33" s="7"/>
      <c r="L33" s="7"/>
      <c r="M33" s="7"/>
      <c r="N33" s="7"/>
      <c r="O33" s="7"/>
      <c r="P33" s="7"/>
      <c r="Q33" s="7"/>
      <c r="R33" s="7"/>
      <c r="S33" s="7"/>
      <c r="T33" s="7"/>
      <c r="U33" s="7"/>
      <c r="V33" s="7"/>
      <c r="W33" s="7"/>
      <c r="X33" s="7"/>
      <c r="Y33" s="7"/>
      <c r="Z33" s="7"/>
    </row>
    <row r="34" spans="1:26" ht="15.75" x14ac:dyDescent="0.25">
      <c r="A34" s="7"/>
      <c r="B34" s="18"/>
      <c r="C34" s="7"/>
      <c r="D34" s="7"/>
      <c r="E34" s="7"/>
      <c r="F34" s="7"/>
      <c r="G34" s="7"/>
      <c r="H34" s="7"/>
      <c r="I34" s="7"/>
      <c r="J34" s="7"/>
      <c r="K34" s="7"/>
      <c r="L34" s="7"/>
      <c r="M34" s="7"/>
      <c r="N34" s="7"/>
      <c r="O34" s="7"/>
      <c r="P34" s="7"/>
      <c r="Q34" s="7"/>
      <c r="R34" s="7"/>
      <c r="S34" s="7"/>
      <c r="T34" s="7"/>
      <c r="U34" s="7"/>
      <c r="V34" s="7"/>
      <c r="W34" s="7"/>
      <c r="X34" s="7"/>
      <c r="Y34" s="7"/>
      <c r="Z34" s="7"/>
    </row>
    <row r="35" spans="1:26" ht="15.75" x14ac:dyDescent="0.25">
      <c r="A35" s="7"/>
      <c r="B35" s="18"/>
      <c r="C35" s="7"/>
      <c r="D35" s="7"/>
      <c r="E35" s="7"/>
      <c r="F35" s="7"/>
      <c r="G35" s="7"/>
      <c r="H35" s="7"/>
      <c r="I35" s="7"/>
      <c r="J35" s="7"/>
      <c r="K35" s="7"/>
      <c r="L35" s="7"/>
      <c r="M35" s="7"/>
      <c r="N35" s="7"/>
      <c r="O35" s="7"/>
      <c r="P35" s="7"/>
      <c r="Q35" s="7"/>
      <c r="R35" s="7"/>
      <c r="S35" s="7"/>
      <c r="T35" s="7"/>
      <c r="U35" s="7"/>
      <c r="V35" s="7"/>
      <c r="W35" s="7"/>
      <c r="X35" s="7"/>
      <c r="Y35" s="7"/>
      <c r="Z35" s="7"/>
    </row>
    <row r="36" spans="1:26" ht="15.75" x14ac:dyDescent="0.25">
      <c r="A36" s="7"/>
      <c r="B36" s="18"/>
      <c r="C36" s="7"/>
      <c r="D36" s="7"/>
      <c r="E36" s="7"/>
      <c r="F36" s="7"/>
      <c r="G36" s="7"/>
      <c r="H36" s="7"/>
      <c r="I36" s="7"/>
      <c r="J36" s="7"/>
      <c r="K36" s="7"/>
      <c r="L36" s="7"/>
      <c r="M36" s="7"/>
      <c r="N36" s="7"/>
      <c r="O36" s="7"/>
      <c r="P36" s="7"/>
      <c r="Q36" s="7"/>
      <c r="R36" s="7"/>
      <c r="S36" s="7"/>
      <c r="T36" s="7"/>
      <c r="U36" s="7"/>
      <c r="V36" s="7"/>
      <c r="W36" s="7"/>
      <c r="X36" s="7"/>
      <c r="Y36" s="7"/>
      <c r="Z36" s="7"/>
    </row>
    <row r="37" spans="1:26" ht="15.75" x14ac:dyDescent="0.25">
      <c r="A37" s="7"/>
      <c r="B37" s="18"/>
      <c r="C37" s="7"/>
      <c r="D37" s="7"/>
      <c r="E37" s="7"/>
      <c r="F37" s="7"/>
      <c r="G37" s="7"/>
      <c r="H37" s="7"/>
      <c r="I37" s="7"/>
      <c r="J37" s="7"/>
      <c r="K37" s="7"/>
      <c r="L37" s="7"/>
      <c r="M37" s="7"/>
      <c r="N37" s="7"/>
      <c r="O37" s="7"/>
      <c r="P37" s="7"/>
      <c r="Q37" s="7"/>
      <c r="R37" s="7"/>
      <c r="S37" s="7"/>
      <c r="T37" s="7"/>
      <c r="U37" s="7"/>
      <c r="V37" s="7"/>
      <c r="W37" s="7"/>
      <c r="X37" s="7"/>
      <c r="Y37" s="7"/>
      <c r="Z37" s="7"/>
    </row>
    <row r="38" spans="1:26" ht="15.75" x14ac:dyDescent="0.25">
      <c r="A38" s="7"/>
      <c r="B38" s="18"/>
      <c r="C38" s="7"/>
      <c r="D38" s="7"/>
      <c r="E38" s="7"/>
      <c r="F38" s="7"/>
      <c r="G38" s="7"/>
      <c r="H38" s="7"/>
      <c r="I38" s="7"/>
      <c r="J38" s="7"/>
      <c r="K38" s="7"/>
      <c r="L38" s="7"/>
      <c r="M38" s="7"/>
      <c r="N38" s="7"/>
      <c r="O38" s="7"/>
      <c r="P38" s="7"/>
      <c r="Q38" s="7"/>
      <c r="R38" s="7"/>
      <c r="S38" s="7"/>
      <c r="T38" s="7"/>
      <c r="U38" s="7"/>
      <c r="V38" s="7"/>
      <c r="W38" s="7"/>
      <c r="X38" s="7"/>
      <c r="Y38" s="7"/>
      <c r="Z38" s="7"/>
    </row>
    <row r="39" spans="1:26" ht="15.75" x14ac:dyDescent="0.25">
      <c r="A39" s="7"/>
      <c r="B39" s="18"/>
      <c r="C39" s="7"/>
      <c r="D39" s="7"/>
      <c r="E39" s="7"/>
      <c r="F39" s="7"/>
      <c r="G39" s="7"/>
      <c r="H39" s="7"/>
      <c r="I39" s="7"/>
      <c r="J39" s="7"/>
      <c r="K39" s="7"/>
      <c r="L39" s="7"/>
      <c r="M39" s="7"/>
      <c r="N39" s="7"/>
      <c r="O39" s="7"/>
      <c r="P39" s="7"/>
      <c r="Q39" s="7"/>
      <c r="R39" s="7"/>
      <c r="S39" s="7"/>
      <c r="T39" s="7"/>
      <c r="U39" s="7"/>
      <c r="V39" s="7"/>
      <c r="W39" s="7"/>
      <c r="X39" s="7"/>
      <c r="Y39" s="7"/>
      <c r="Z39" s="7"/>
    </row>
    <row r="40" spans="1:26" ht="15.75" x14ac:dyDescent="0.25">
      <c r="A40" s="7"/>
      <c r="B40" s="18"/>
      <c r="C40" s="7"/>
      <c r="D40" s="7"/>
      <c r="E40" s="7"/>
      <c r="F40" s="7"/>
      <c r="G40" s="7"/>
      <c r="H40" s="7"/>
      <c r="I40" s="7"/>
      <c r="J40" s="7"/>
      <c r="K40" s="7"/>
      <c r="L40" s="7"/>
      <c r="M40" s="7"/>
      <c r="N40" s="7"/>
      <c r="O40" s="7"/>
      <c r="P40" s="7"/>
      <c r="Q40" s="7"/>
      <c r="R40" s="7"/>
      <c r="S40" s="7"/>
      <c r="T40" s="7"/>
      <c r="U40" s="7"/>
      <c r="V40" s="7"/>
      <c r="W40" s="7"/>
      <c r="X40" s="7"/>
      <c r="Y40" s="7"/>
      <c r="Z40" s="7"/>
    </row>
    <row r="41" spans="1:26" ht="15.75" x14ac:dyDescent="0.25">
      <c r="A41" s="7"/>
      <c r="B41" s="18"/>
      <c r="C41" s="7"/>
      <c r="D41" s="7"/>
      <c r="E41" s="7"/>
      <c r="F41" s="7"/>
      <c r="G41" s="7"/>
      <c r="H41" s="7"/>
      <c r="I41" s="7"/>
      <c r="J41" s="7"/>
      <c r="K41" s="7"/>
      <c r="L41" s="7"/>
      <c r="M41" s="7"/>
      <c r="N41" s="7"/>
      <c r="O41" s="7"/>
      <c r="P41" s="7"/>
      <c r="Q41" s="7"/>
      <c r="R41" s="7"/>
      <c r="S41" s="7"/>
      <c r="T41" s="7"/>
      <c r="U41" s="7"/>
      <c r="V41" s="7"/>
      <c r="W41" s="7"/>
      <c r="X41" s="7"/>
      <c r="Y41" s="7"/>
      <c r="Z41" s="7"/>
    </row>
    <row r="42" spans="1:26" ht="15.75" x14ac:dyDescent="0.25">
      <c r="A42" s="7"/>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7"/>
      <c r="B43" s="18"/>
      <c r="C43" s="7"/>
      <c r="D43" s="7"/>
      <c r="E43" s="7"/>
      <c r="F43" s="7"/>
      <c r="G43" s="7"/>
      <c r="H43" s="7"/>
      <c r="I43" s="7"/>
      <c r="J43" s="7"/>
      <c r="K43" s="7"/>
      <c r="L43" s="7"/>
      <c r="M43" s="7"/>
      <c r="N43" s="7"/>
      <c r="O43" s="7"/>
      <c r="P43" s="7"/>
      <c r="Q43" s="7"/>
      <c r="R43" s="7"/>
      <c r="S43" s="7"/>
      <c r="T43" s="7"/>
      <c r="U43" s="7"/>
      <c r="V43" s="7"/>
      <c r="W43" s="7"/>
      <c r="X43" s="7"/>
      <c r="Y43" s="7"/>
      <c r="Z43" s="7"/>
    </row>
    <row r="44" spans="1:26" ht="15.75"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ht="15.75"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ht="15.75"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ht="15.75"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ht="15.75"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ht="15.75"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ht="15.75"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sheetData>
  <customSheetViews>
    <customSheetView guid="{6A5ED10D-674E-B84B-813A-AABE6D4985FB}" scale="90">
      <selection activeCell="E31" sqref="E31"/>
      <pageMargins left="0.7" right="0.7" top="0.75" bottom="0.75" header="0.3" footer="0.3"/>
    </customSheetView>
  </customSheetViews>
  <mergeCells count="1">
    <mergeCell ref="E1:F1"/>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987"/>
  <sheetViews>
    <sheetView zoomScale="90" zoomScaleNormal="90" zoomScalePageLayoutView="90" workbookViewId="0">
      <selection activeCell="E31" sqref="E31"/>
    </sheetView>
  </sheetViews>
  <sheetFormatPr defaultColWidth="11.125" defaultRowHeight="15" customHeight="1"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ht="15.75"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ht="15.75"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ht="15.75"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ht="15.75"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ht="15.75"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ht="15.75" x14ac:dyDescent="0.25">
      <c r="A13" s="52" t="s">
        <v>50</v>
      </c>
      <c r="B13" s="18" t="s">
        <v>30</v>
      </c>
      <c r="C13" s="48" t="s">
        <v>41</v>
      </c>
      <c r="D13" s="19"/>
      <c r="E13" s="51">
        <f t="shared" ref="E13:F13" si="1">E10-E12</f>
        <v>2090.9090909090905</v>
      </c>
      <c r="F13" s="51">
        <f t="shared" si="1"/>
        <v>1818.181818181818</v>
      </c>
      <c r="G13" s="21" t="s">
        <v>133</v>
      </c>
      <c r="H13" s="22"/>
      <c r="I13" s="7"/>
      <c r="J13" s="7"/>
      <c r="K13" s="7"/>
      <c r="L13" s="7"/>
      <c r="M13" s="7"/>
      <c r="N13" s="7"/>
      <c r="O13" s="7"/>
      <c r="P13" s="7"/>
      <c r="Q13" s="7"/>
      <c r="R13" s="7"/>
      <c r="S13" s="7"/>
      <c r="T13" s="7"/>
      <c r="U13" s="7"/>
      <c r="V13" s="7"/>
      <c r="W13" s="7"/>
      <c r="X13" s="7"/>
      <c r="Y13" s="7"/>
      <c r="Z13" s="7"/>
    </row>
    <row r="14" spans="1:26" ht="15.75"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ht="15.75" x14ac:dyDescent="0.25">
      <c r="A15" s="45" t="s">
        <v>59</v>
      </c>
      <c r="B15" s="29" t="s">
        <v>26</v>
      </c>
      <c r="C15" s="105">
        <v>0.05</v>
      </c>
      <c r="D15" s="19"/>
      <c r="E15" s="54"/>
      <c r="F15" s="54"/>
      <c r="G15" s="21"/>
      <c r="H15" s="22"/>
      <c r="I15" s="7"/>
      <c r="J15" s="7"/>
      <c r="K15" s="7"/>
      <c r="L15" s="7"/>
      <c r="M15" s="7"/>
      <c r="N15" s="7"/>
      <c r="O15" s="7"/>
      <c r="P15" s="7"/>
      <c r="Q15" s="7"/>
      <c r="R15" s="7"/>
      <c r="S15" s="7"/>
      <c r="T15" s="7"/>
      <c r="U15" s="7"/>
      <c r="V15" s="7"/>
      <c r="W15" s="7"/>
      <c r="X15" s="7"/>
      <c r="Y15" s="7"/>
      <c r="Z15" s="7"/>
    </row>
    <row r="16" spans="1:26" ht="15.75" x14ac:dyDescent="0.25">
      <c r="A16" s="33" t="s">
        <v>63</v>
      </c>
      <c r="B16" s="18" t="s">
        <v>54</v>
      </c>
      <c r="C16" s="48" t="s">
        <v>41</v>
      </c>
      <c r="D16" s="19"/>
      <c r="E16" s="54">
        <f t="shared" ref="E16:F16" si="3">$C$15*E14</f>
        <v>6.377272727272727</v>
      </c>
      <c r="F16" s="54">
        <f t="shared" si="3"/>
        <v>5.545454545454545</v>
      </c>
      <c r="G16" s="21" t="s">
        <v>67</v>
      </c>
      <c r="H16" s="22"/>
      <c r="I16" s="7"/>
      <c r="J16" s="7"/>
      <c r="K16" s="7"/>
      <c r="L16" s="7"/>
      <c r="M16" s="7"/>
      <c r="N16" s="7"/>
      <c r="O16" s="7"/>
      <c r="P16" s="7"/>
      <c r="Q16" s="7"/>
      <c r="R16" s="7"/>
      <c r="S16" s="7"/>
      <c r="T16" s="7"/>
      <c r="U16" s="7"/>
      <c r="V16" s="7"/>
      <c r="W16" s="7"/>
      <c r="X16" s="7"/>
      <c r="Y16" s="7"/>
      <c r="Z16" s="7"/>
    </row>
    <row r="17" spans="1:26" ht="15.75" x14ac:dyDescent="0.25">
      <c r="A17" s="8" t="s">
        <v>69</v>
      </c>
      <c r="B17" s="18" t="s">
        <v>54</v>
      </c>
      <c r="C17" s="48" t="s">
        <v>41</v>
      </c>
      <c r="D17" s="7"/>
      <c r="E17" s="54">
        <f t="shared" ref="E17:F17" si="4">E14-E16</f>
        <v>121.16818181818181</v>
      </c>
      <c r="F17" s="54">
        <f t="shared" si="4"/>
        <v>105.36363636363635</v>
      </c>
      <c r="G17" s="21" t="s">
        <v>134</v>
      </c>
      <c r="H17" s="22"/>
      <c r="I17" s="7"/>
      <c r="J17" s="7"/>
      <c r="K17" s="7"/>
      <c r="L17" s="7"/>
      <c r="M17" s="7"/>
      <c r="N17" s="7"/>
      <c r="O17" s="7"/>
      <c r="P17" s="7"/>
      <c r="Q17" s="7"/>
      <c r="R17" s="7"/>
      <c r="S17" s="7"/>
      <c r="T17" s="7"/>
      <c r="U17" s="7"/>
      <c r="V17" s="7"/>
      <c r="W17" s="7"/>
      <c r="X17" s="7"/>
      <c r="Y17" s="7"/>
      <c r="Z17" s="7"/>
    </row>
    <row r="18" spans="1:26" ht="15.75"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ht="15.75"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ht="15.75"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ht="15.75" x14ac:dyDescent="0.25">
      <c r="A21" s="52" t="s">
        <v>79</v>
      </c>
      <c r="B21" s="18" t="s">
        <v>54</v>
      </c>
      <c r="C21" s="48" t="s">
        <v>41</v>
      </c>
      <c r="D21" s="19"/>
      <c r="E21" s="54">
        <f t="shared" ref="E21:F21" si="6">E17-E20</f>
        <v>120.1731818181818</v>
      </c>
      <c r="F21" s="54">
        <f t="shared" si="6"/>
        <v>104.36863636363634</v>
      </c>
      <c r="G21" s="21"/>
      <c r="H21" s="22"/>
      <c r="I21" s="7"/>
      <c r="J21" s="7"/>
      <c r="K21" s="7"/>
      <c r="L21" s="7"/>
      <c r="M21" s="7"/>
      <c r="N21" s="7"/>
      <c r="O21" s="7"/>
      <c r="P21" s="7"/>
      <c r="Q21" s="7"/>
      <c r="R21" s="7"/>
      <c r="S21" s="7"/>
      <c r="T21" s="7"/>
      <c r="U21" s="7"/>
      <c r="V21" s="7"/>
      <c r="W21" s="7"/>
      <c r="X21" s="7"/>
      <c r="Y21" s="7"/>
      <c r="Z21" s="7"/>
    </row>
    <row r="22" spans="1:26" ht="15.75"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ht="15.75" x14ac:dyDescent="0.25">
      <c r="A23" s="33" t="s">
        <v>85</v>
      </c>
      <c r="B23" s="18" t="s">
        <v>54</v>
      </c>
      <c r="C23" s="35" t="s">
        <v>41</v>
      </c>
      <c r="D23" s="19"/>
      <c r="E23" s="59">
        <f>F23</f>
        <v>17.394772727272724</v>
      </c>
      <c r="F23" s="59">
        <f>F21-F21/(1+$C$22)</f>
        <v>17.394772727272724</v>
      </c>
      <c r="G23" s="21" t="s">
        <v>91</v>
      </c>
      <c r="H23" s="22"/>
      <c r="I23" s="7"/>
      <c r="J23" s="7"/>
      <c r="K23" s="7"/>
      <c r="L23" s="7"/>
      <c r="M23" s="7"/>
      <c r="N23" s="7"/>
      <c r="O23" s="7"/>
      <c r="P23" s="7"/>
      <c r="Q23" s="7"/>
      <c r="R23" s="7"/>
      <c r="S23" s="7"/>
      <c r="T23" s="7"/>
      <c r="U23" s="7"/>
      <c r="V23" s="7"/>
      <c r="W23" s="7"/>
      <c r="X23" s="7"/>
      <c r="Y23" s="7"/>
      <c r="Z23" s="7"/>
    </row>
    <row r="24" spans="1:26" ht="15.75" x14ac:dyDescent="0.25">
      <c r="A24" s="61" t="s">
        <v>165</v>
      </c>
      <c r="B24" s="62" t="s">
        <v>54</v>
      </c>
      <c r="C24" s="63" t="s">
        <v>41</v>
      </c>
      <c r="D24" s="64"/>
      <c r="E24" s="66">
        <f t="shared" ref="E24:F24" si="7">E21-E23</f>
        <v>102.77840909090908</v>
      </c>
      <c r="F24" s="66">
        <f t="shared" si="7"/>
        <v>86.973863636363618</v>
      </c>
      <c r="G24" s="162" t="s">
        <v>162</v>
      </c>
      <c r="H24" s="7"/>
      <c r="I24" s="7"/>
      <c r="J24" s="7"/>
      <c r="K24" s="7"/>
      <c r="L24" s="7"/>
      <c r="M24" s="7"/>
      <c r="N24" s="7"/>
      <c r="O24" s="7"/>
      <c r="P24" s="7"/>
      <c r="Q24" s="7"/>
      <c r="R24" s="7"/>
      <c r="S24" s="7"/>
      <c r="T24" s="7"/>
      <c r="U24" s="7"/>
      <c r="V24" s="7"/>
      <c r="W24" s="7"/>
      <c r="X24" s="7"/>
      <c r="Y24" s="7"/>
      <c r="Z24" s="7"/>
    </row>
    <row r="25" spans="1:26" ht="15.75" x14ac:dyDescent="0.25">
      <c r="A25" s="67" t="s">
        <v>95</v>
      </c>
      <c r="B25" s="71" t="s">
        <v>26</v>
      </c>
      <c r="C25" s="72" t="s">
        <v>41</v>
      </c>
      <c r="D25" s="73"/>
      <c r="E25" s="76">
        <f t="shared" ref="E25" si="8">E24/($C$6*E13/1000)</f>
        <v>0.80581789023521022</v>
      </c>
      <c r="F25" s="76">
        <f>F24/($C$6*F13/1000)</f>
        <v>0.78419057377049173</v>
      </c>
      <c r="G25" s="77"/>
      <c r="H25" s="7"/>
      <c r="I25" s="7"/>
      <c r="J25" s="7"/>
      <c r="K25" s="7"/>
      <c r="L25" s="7"/>
      <c r="M25" s="7"/>
      <c r="N25" s="7"/>
      <c r="O25" s="7"/>
      <c r="P25" s="7"/>
      <c r="Q25" s="7"/>
      <c r="R25" s="7"/>
      <c r="S25" s="7"/>
      <c r="T25" s="7"/>
      <c r="U25" s="7"/>
      <c r="V25" s="7"/>
      <c r="W25" s="7"/>
      <c r="X25" s="7"/>
      <c r="Y25" s="7"/>
      <c r="Z25" s="7"/>
    </row>
    <row r="26" spans="1:26" ht="15.75"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ht="18.75" x14ac:dyDescent="0.3">
      <c r="A27" s="24" t="s">
        <v>13</v>
      </c>
      <c r="B27" s="18"/>
      <c r="C27" s="48"/>
      <c r="D27" s="7"/>
      <c r="E27" s="91"/>
      <c r="F27" s="92"/>
      <c r="G27" s="7"/>
      <c r="H27" s="7"/>
      <c r="I27" s="7"/>
      <c r="J27" s="7"/>
      <c r="K27" s="7"/>
      <c r="L27" s="7"/>
      <c r="M27" s="7"/>
      <c r="N27" s="7"/>
      <c r="O27" s="7"/>
      <c r="P27" s="7"/>
      <c r="Q27" s="7"/>
      <c r="R27" s="7"/>
      <c r="S27" s="7"/>
      <c r="T27" s="7"/>
      <c r="U27" s="7"/>
      <c r="V27" s="7"/>
      <c r="W27" s="7"/>
      <c r="X27" s="7"/>
      <c r="Y27" s="7"/>
      <c r="Z27" s="7"/>
    </row>
    <row r="28" spans="1:26" ht="15.75" x14ac:dyDescent="0.25">
      <c r="A28" s="7" t="s">
        <v>111</v>
      </c>
      <c r="B28" s="18"/>
      <c r="C28" s="7"/>
      <c r="D28" s="7"/>
      <c r="E28" s="7"/>
      <c r="F28" s="7"/>
      <c r="G28" s="7"/>
      <c r="H28" s="7"/>
      <c r="I28" s="7"/>
      <c r="J28" s="7"/>
      <c r="K28" s="7"/>
      <c r="L28" s="7"/>
      <c r="M28" s="7"/>
      <c r="N28" s="7"/>
      <c r="O28" s="7"/>
      <c r="P28" s="7"/>
      <c r="Q28" s="7"/>
      <c r="R28" s="7"/>
      <c r="S28" s="7"/>
      <c r="T28" s="7"/>
      <c r="U28" s="7"/>
      <c r="V28" s="7"/>
      <c r="W28" s="7"/>
      <c r="X28" s="7"/>
      <c r="Y28" s="7"/>
      <c r="Z28" s="7"/>
    </row>
    <row r="29" spans="1:26" ht="15.75" x14ac:dyDescent="0.25">
      <c r="A29" s="7" t="s">
        <v>112</v>
      </c>
      <c r="B29" s="18"/>
      <c r="C29" s="7"/>
      <c r="D29" s="7"/>
      <c r="E29" s="7"/>
      <c r="F29" s="7"/>
      <c r="G29" s="7"/>
      <c r="H29" s="7"/>
      <c r="I29" s="7"/>
      <c r="J29" s="7"/>
      <c r="K29" s="7"/>
      <c r="L29" s="7"/>
      <c r="M29" s="7"/>
      <c r="N29" s="7"/>
      <c r="O29" s="7"/>
      <c r="P29" s="7"/>
      <c r="Q29" s="7"/>
      <c r="R29" s="7"/>
      <c r="S29" s="7"/>
      <c r="T29" s="7"/>
      <c r="U29" s="7"/>
      <c r="V29" s="7"/>
      <c r="W29" s="7"/>
      <c r="X29" s="7"/>
      <c r="Y29" s="7"/>
      <c r="Z29" s="7"/>
    </row>
    <row r="30" spans="1:26" ht="15.75" x14ac:dyDescent="0.25">
      <c r="A30" s="7"/>
      <c r="B30" s="18"/>
      <c r="C30" s="7"/>
      <c r="D30" s="7"/>
      <c r="E30" s="83"/>
      <c r="F30" s="83"/>
      <c r="G30" s="7"/>
      <c r="H30" s="7"/>
      <c r="I30" s="7"/>
      <c r="J30" s="7"/>
      <c r="K30" s="7"/>
      <c r="L30" s="7"/>
      <c r="M30" s="7"/>
      <c r="N30" s="7"/>
      <c r="O30" s="7"/>
      <c r="P30" s="7"/>
      <c r="Q30" s="7"/>
      <c r="R30" s="7"/>
      <c r="S30" s="7"/>
      <c r="T30" s="7"/>
      <c r="U30" s="7"/>
      <c r="V30" s="7"/>
      <c r="W30" s="7"/>
      <c r="X30" s="7"/>
      <c r="Y30" s="7"/>
      <c r="Z30" s="7"/>
    </row>
    <row r="31" spans="1:26" ht="15.75" x14ac:dyDescent="0.25">
      <c r="A31" s="7"/>
      <c r="B31" s="18"/>
      <c r="C31" s="7"/>
      <c r="D31" s="7"/>
      <c r="E31" s="7"/>
      <c r="F31" s="7"/>
      <c r="G31" s="7"/>
      <c r="H31" s="7"/>
      <c r="I31" s="7"/>
      <c r="J31" s="7"/>
      <c r="K31" s="7"/>
      <c r="L31" s="7"/>
      <c r="M31" s="7"/>
      <c r="N31" s="7"/>
      <c r="O31" s="7"/>
      <c r="P31" s="7"/>
      <c r="Q31" s="7"/>
      <c r="R31" s="7"/>
      <c r="S31" s="7"/>
      <c r="T31" s="7"/>
      <c r="U31" s="7"/>
      <c r="V31" s="7"/>
      <c r="W31" s="7"/>
      <c r="X31" s="7"/>
      <c r="Y31" s="7"/>
      <c r="Z31" s="7"/>
    </row>
    <row r="32" spans="1:26" ht="15.75" x14ac:dyDescent="0.25">
      <c r="A32" s="7"/>
      <c r="B32" s="18"/>
      <c r="C32" s="7"/>
      <c r="D32" s="7"/>
      <c r="E32" s="7"/>
      <c r="F32" s="7"/>
      <c r="G32" s="7"/>
      <c r="H32" s="7"/>
      <c r="I32" s="7"/>
      <c r="J32" s="7"/>
      <c r="K32" s="7"/>
      <c r="L32" s="7"/>
      <c r="M32" s="7"/>
      <c r="N32" s="7"/>
      <c r="O32" s="7"/>
      <c r="P32" s="7"/>
      <c r="Q32" s="7"/>
      <c r="R32" s="7"/>
      <c r="S32" s="7"/>
      <c r="T32" s="7"/>
      <c r="U32" s="7"/>
      <c r="V32" s="7"/>
      <c r="W32" s="7"/>
      <c r="X32" s="7"/>
      <c r="Y32" s="7"/>
      <c r="Z32" s="7"/>
    </row>
    <row r="33" spans="1:26" ht="15.75" x14ac:dyDescent="0.25">
      <c r="A33" s="7"/>
      <c r="B33" s="18"/>
      <c r="C33" s="7"/>
      <c r="D33" s="7"/>
      <c r="E33" s="7"/>
      <c r="F33" s="7"/>
      <c r="G33" s="7"/>
      <c r="H33" s="7"/>
      <c r="I33" s="7"/>
      <c r="J33" s="7"/>
      <c r="K33" s="7"/>
      <c r="L33" s="7"/>
      <c r="M33" s="7"/>
      <c r="N33" s="7"/>
      <c r="O33" s="7"/>
      <c r="P33" s="7"/>
      <c r="Q33" s="7"/>
      <c r="R33" s="7"/>
      <c r="S33" s="7"/>
      <c r="T33" s="7"/>
      <c r="U33" s="7"/>
      <c r="V33" s="7"/>
      <c r="W33" s="7"/>
      <c r="X33" s="7"/>
      <c r="Y33" s="7"/>
      <c r="Z33" s="7"/>
    </row>
    <row r="34" spans="1:26" ht="15.75" x14ac:dyDescent="0.25">
      <c r="A34" s="7"/>
      <c r="B34" s="18"/>
      <c r="C34" s="7"/>
      <c r="D34" s="7"/>
      <c r="E34" s="7"/>
      <c r="F34" s="7"/>
      <c r="G34" s="7"/>
      <c r="H34" s="7"/>
      <c r="I34" s="7"/>
      <c r="J34" s="7"/>
      <c r="K34" s="7"/>
      <c r="L34" s="7"/>
      <c r="M34" s="7"/>
      <c r="N34" s="7"/>
      <c r="O34" s="7"/>
      <c r="P34" s="7"/>
      <c r="Q34" s="7"/>
      <c r="R34" s="7"/>
      <c r="S34" s="7"/>
      <c r="T34" s="7"/>
      <c r="U34" s="7"/>
      <c r="V34" s="7"/>
      <c r="W34" s="7"/>
      <c r="X34" s="7"/>
      <c r="Y34" s="7"/>
      <c r="Z34" s="7"/>
    </row>
    <row r="35" spans="1:26" ht="15.75" x14ac:dyDescent="0.25">
      <c r="A35" s="7"/>
      <c r="B35" s="18"/>
      <c r="C35" s="7"/>
      <c r="D35" s="7"/>
      <c r="E35" s="7"/>
      <c r="F35" s="7"/>
      <c r="G35" s="7"/>
      <c r="H35" s="7"/>
      <c r="I35" s="7"/>
      <c r="J35" s="7"/>
      <c r="K35" s="7"/>
      <c r="L35" s="7"/>
      <c r="M35" s="7"/>
      <c r="N35" s="7"/>
      <c r="O35" s="7"/>
      <c r="P35" s="7"/>
      <c r="Q35" s="7"/>
      <c r="R35" s="7"/>
      <c r="S35" s="7"/>
      <c r="T35" s="7"/>
      <c r="U35" s="7"/>
      <c r="V35" s="7"/>
      <c r="W35" s="7"/>
      <c r="X35" s="7"/>
      <c r="Y35" s="7"/>
      <c r="Z35" s="7"/>
    </row>
    <row r="36" spans="1:26" ht="15.75" x14ac:dyDescent="0.25">
      <c r="A36" s="7"/>
      <c r="B36" s="18"/>
      <c r="C36" s="7"/>
      <c r="D36" s="7"/>
      <c r="E36" s="7"/>
      <c r="F36" s="7"/>
      <c r="G36" s="7"/>
      <c r="H36" s="7"/>
      <c r="I36" s="7"/>
      <c r="J36" s="7"/>
      <c r="K36" s="7"/>
      <c r="L36" s="7"/>
      <c r="M36" s="7"/>
      <c r="N36" s="7"/>
      <c r="O36" s="7"/>
      <c r="P36" s="7"/>
      <c r="Q36" s="7"/>
      <c r="R36" s="7"/>
      <c r="S36" s="7"/>
      <c r="T36" s="7"/>
      <c r="U36" s="7"/>
      <c r="V36" s="7"/>
      <c r="W36" s="7"/>
      <c r="X36" s="7"/>
      <c r="Y36" s="7"/>
      <c r="Z36" s="7"/>
    </row>
    <row r="37" spans="1:26" ht="15.75" x14ac:dyDescent="0.25">
      <c r="A37" s="7"/>
      <c r="B37" s="18"/>
      <c r="C37" s="7"/>
      <c r="D37" s="7"/>
      <c r="E37" s="7"/>
      <c r="F37" s="7"/>
      <c r="G37" s="7"/>
      <c r="H37" s="7"/>
      <c r="I37" s="7"/>
      <c r="J37" s="7"/>
      <c r="K37" s="7"/>
      <c r="L37" s="7"/>
      <c r="M37" s="7"/>
      <c r="N37" s="7"/>
      <c r="O37" s="7"/>
      <c r="P37" s="7"/>
      <c r="Q37" s="7"/>
      <c r="R37" s="7"/>
      <c r="S37" s="7"/>
      <c r="T37" s="7"/>
      <c r="U37" s="7"/>
      <c r="V37" s="7"/>
      <c r="W37" s="7"/>
      <c r="X37" s="7"/>
      <c r="Y37" s="7"/>
      <c r="Z37" s="7"/>
    </row>
    <row r="38" spans="1:26" ht="15.75" x14ac:dyDescent="0.25">
      <c r="A38" s="7"/>
      <c r="B38" s="18"/>
      <c r="C38" s="7"/>
      <c r="D38" s="7"/>
      <c r="E38" s="7"/>
      <c r="F38" s="7"/>
      <c r="G38" s="7"/>
      <c r="H38" s="7"/>
      <c r="I38" s="7"/>
      <c r="J38" s="7"/>
      <c r="K38" s="7"/>
      <c r="L38" s="7"/>
      <c r="M38" s="7"/>
      <c r="N38" s="7"/>
      <c r="O38" s="7"/>
      <c r="P38" s="7"/>
      <c r="Q38" s="7"/>
      <c r="R38" s="7"/>
      <c r="S38" s="7"/>
      <c r="T38" s="7"/>
      <c r="U38" s="7"/>
      <c r="V38" s="7"/>
      <c r="W38" s="7"/>
      <c r="X38" s="7"/>
      <c r="Y38" s="7"/>
      <c r="Z38" s="7"/>
    </row>
    <row r="39" spans="1:26" ht="15.75" x14ac:dyDescent="0.25">
      <c r="A39" s="7"/>
      <c r="B39" s="18"/>
      <c r="C39" s="7"/>
      <c r="D39" s="7"/>
      <c r="E39" s="7"/>
      <c r="F39" s="7"/>
      <c r="G39" s="7"/>
      <c r="H39" s="7"/>
      <c r="I39" s="7"/>
      <c r="J39" s="7"/>
      <c r="K39" s="7"/>
      <c r="L39" s="7"/>
      <c r="M39" s="7"/>
      <c r="N39" s="7"/>
      <c r="O39" s="7"/>
      <c r="P39" s="7"/>
      <c r="Q39" s="7"/>
      <c r="R39" s="7"/>
      <c r="S39" s="7"/>
      <c r="T39" s="7"/>
      <c r="U39" s="7"/>
      <c r="V39" s="7"/>
      <c r="W39" s="7"/>
      <c r="X39" s="7"/>
      <c r="Y39" s="7"/>
      <c r="Z39" s="7"/>
    </row>
    <row r="40" spans="1:26" ht="15.75" x14ac:dyDescent="0.25">
      <c r="A40" s="7"/>
      <c r="B40" s="18"/>
      <c r="C40" s="7"/>
      <c r="D40" s="7"/>
      <c r="E40" s="7"/>
      <c r="F40" s="7"/>
      <c r="G40" s="7"/>
      <c r="H40" s="7"/>
      <c r="I40" s="7"/>
      <c r="J40" s="7"/>
      <c r="K40" s="7"/>
      <c r="L40" s="7"/>
      <c r="M40" s="7"/>
      <c r="N40" s="7"/>
      <c r="O40" s="7"/>
      <c r="P40" s="7"/>
      <c r="Q40" s="7"/>
      <c r="R40" s="7"/>
      <c r="S40" s="7"/>
      <c r="T40" s="7"/>
      <c r="U40" s="7"/>
      <c r="V40" s="7"/>
      <c r="W40" s="7"/>
      <c r="X40" s="7"/>
      <c r="Y40" s="7"/>
      <c r="Z40" s="7"/>
    </row>
    <row r="41" spans="1:26" ht="15.75" x14ac:dyDescent="0.25">
      <c r="A41" s="7"/>
      <c r="B41" s="18"/>
      <c r="C41" s="7"/>
      <c r="D41" s="7"/>
      <c r="E41" s="7"/>
      <c r="F41" s="7"/>
      <c r="G41" s="7"/>
      <c r="H41" s="7"/>
      <c r="I41" s="7"/>
      <c r="J41" s="7"/>
      <c r="K41" s="7"/>
      <c r="L41" s="7"/>
      <c r="M41" s="7"/>
      <c r="N41" s="7"/>
      <c r="O41" s="7"/>
      <c r="P41" s="7"/>
      <c r="Q41" s="7"/>
      <c r="R41" s="7"/>
      <c r="S41" s="7"/>
      <c r="T41" s="7"/>
      <c r="U41" s="7"/>
      <c r="V41" s="7"/>
      <c r="W41" s="7"/>
      <c r="X41" s="7"/>
      <c r="Y41" s="7"/>
      <c r="Z41" s="7"/>
    </row>
    <row r="42" spans="1:26" ht="15.75" x14ac:dyDescent="0.25">
      <c r="A42" s="7"/>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7"/>
      <c r="B43" s="18"/>
      <c r="C43" s="7"/>
      <c r="D43" s="7"/>
      <c r="E43" s="7"/>
      <c r="F43" s="7"/>
      <c r="G43" s="7"/>
      <c r="H43" s="7"/>
      <c r="I43" s="7"/>
      <c r="J43" s="7"/>
      <c r="K43" s="7"/>
      <c r="L43" s="7"/>
      <c r="M43" s="7"/>
      <c r="N43" s="7"/>
      <c r="O43" s="7"/>
      <c r="P43" s="7"/>
      <c r="Q43" s="7"/>
      <c r="R43" s="7"/>
      <c r="S43" s="7"/>
      <c r="T43" s="7"/>
      <c r="U43" s="7"/>
      <c r="V43" s="7"/>
      <c r="W43" s="7"/>
      <c r="X43" s="7"/>
      <c r="Y43" s="7"/>
      <c r="Z43" s="7"/>
    </row>
    <row r="44" spans="1:26" ht="15.75"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ht="15.75"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ht="15.75"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ht="15.75"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ht="15.75"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ht="15.75"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ht="15.75"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sheetData>
  <customSheetViews>
    <customSheetView guid="{6A5ED10D-674E-B84B-813A-AABE6D4985FB}" scale="90">
      <selection activeCell="E31" sqref="E31"/>
      <pageMargins left="0.7" right="0.7" top="0.75" bottom="0.75" header="0.3" footer="0.3"/>
    </customSheetView>
  </customSheetViews>
  <mergeCells count="1">
    <mergeCell ref="E1:F1"/>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987"/>
  <sheetViews>
    <sheetView zoomScale="90" zoomScaleNormal="90" zoomScalePageLayoutView="90" workbookViewId="0">
      <selection activeCell="E31" sqref="E31"/>
    </sheetView>
  </sheetViews>
  <sheetFormatPr defaultColWidth="11.125" defaultRowHeight="15.75"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x14ac:dyDescent="0.25">
      <c r="A13" s="52" t="s">
        <v>50</v>
      </c>
      <c r="B13" s="18" t="s">
        <v>30</v>
      </c>
      <c r="C13" s="48" t="s">
        <v>41</v>
      </c>
      <c r="D13" s="19"/>
      <c r="E13" s="51">
        <f t="shared" ref="E13:F13" si="1">E10-E12</f>
        <v>2090.9090909090905</v>
      </c>
      <c r="F13" s="51">
        <f t="shared" si="1"/>
        <v>1818.181818181818</v>
      </c>
      <c r="G13" s="21" t="s">
        <v>52</v>
      </c>
      <c r="H13" s="22"/>
      <c r="I13" s="7"/>
      <c r="J13" s="7"/>
      <c r="K13" s="7"/>
      <c r="L13" s="7"/>
      <c r="M13" s="7"/>
      <c r="N13" s="7"/>
      <c r="O13" s="7"/>
      <c r="P13" s="7"/>
      <c r="Q13" s="7"/>
      <c r="R13" s="7"/>
      <c r="S13" s="7"/>
      <c r="T13" s="7"/>
      <c r="U13" s="7"/>
      <c r="V13" s="7"/>
      <c r="W13" s="7"/>
      <c r="X13" s="7"/>
      <c r="Y13" s="7"/>
      <c r="Z13" s="7"/>
    </row>
    <row r="14" spans="1:26"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x14ac:dyDescent="0.25">
      <c r="A15" s="45" t="s">
        <v>59</v>
      </c>
      <c r="B15" s="29" t="s">
        <v>26</v>
      </c>
      <c r="C15" s="105">
        <v>0</v>
      </c>
      <c r="D15" s="19"/>
      <c r="E15" s="54"/>
      <c r="F15" s="54"/>
      <c r="G15" s="21"/>
      <c r="H15" s="22"/>
      <c r="I15" s="7"/>
      <c r="J15" s="7"/>
      <c r="K15" s="7"/>
      <c r="L15" s="7"/>
      <c r="M15" s="7"/>
      <c r="N15" s="7"/>
      <c r="O15" s="7"/>
      <c r="P15" s="7"/>
      <c r="Q15" s="7"/>
      <c r="R15" s="7"/>
      <c r="S15" s="7"/>
      <c r="T15" s="7"/>
      <c r="U15" s="7"/>
      <c r="V15" s="7"/>
      <c r="W15" s="7"/>
      <c r="X15" s="7"/>
      <c r="Y15" s="7"/>
      <c r="Z15" s="7"/>
    </row>
    <row r="16" spans="1:26" x14ac:dyDescent="0.25">
      <c r="A16" s="33" t="s">
        <v>63</v>
      </c>
      <c r="B16" s="18" t="s">
        <v>54</v>
      </c>
      <c r="C16" s="48" t="s">
        <v>41</v>
      </c>
      <c r="D16" s="19"/>
      <c r="E16" s="54">
        <f t="shared" ref="E16:F16" si="3">$C$15*E14</f>
        <v>0</v>
      </c>
      <c r="F16" s="54">
        <f t="shared" si="3"/>
        <v>0</v>
      </c>
      <c r="G16" s="21" t="s">
        <v>67</v>
      </c>
      <c r="H16" s="22"/>
      <c r="I16" s="7"/>
      <c r="J16" s="7"/>
      <c r="K16" s="7"/>
      <c r="L16" s="7"/>
      <c r="M16" s="7"/>
      <c r="N16" s="7"/>
      <c r="O16" s="7"/>
      <c r="P16" s="7"/>
      <c r="Q16" s="7"/>
      <c r="R16" s="7"/>
      <c r="S16" s="7"/>
      <c r="T16" s="7"/>
      <c r="U16" s="7"/>
      <c r="V16" s="7"/>
      <c r="W16" s="7"/>
      <c r="X16" s="7"/>
      <c r="Y16" s="7"/>
      <c r="Z16" s="7"/>
    </row>
    <row r="17" spans="1:26" x14ac:dyDescent="0.25">
      <c r="A17" s="8" t="s">
        <v>69</v>
      </c>
      <c r="B17" s="18" t="s">
        <v>54</v>
      </c>
      <c r="C17" s="48" t="s">
        <v>41</v>
      </c>
      <c r="D17" s="7"/>
      <c r="E17" s="54">
        <f t="shared" ref="E17:F17" si="4">E14-E16</f>
        <v>127.54545454545453</v>
      </c>
      <c r="F17" s="54">
        <f t="shared" si="4"/>
        <v>110.90909090909089</v>
      </c>
      <c r="G17" s="21" t="s">
        <v>70</v>
      </c>
      <c r="H17" s="22"/>
      <c r="I17" s="7"/>
      <c r="J17" s="7"/>
      <c r="K17" s="7"/>
      <c r="L17" s="7"/>
      <c r="M17" s="7"/>
      <c r="N17" s="7"/>
      <c r="O17" s="7"/>
      <c r="P17" s="7"/>
      <c r="Q17" s="7"/>
      <c r="R17" s="7"/>
      <c r="S17" s="7"/>
      <c r="T17" s="7"/>
      <c r="U17" s="7"/>
      <c r="V17" s="7"/>
      <c r="W17" s="7"/>
      <c r="X17" s="7"/>
      <c r="Y17" s="7"/>
      <c r="Z17" s="7"/>
    </row>
    <row r="18" spans="1:26"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x14ac:dyDescent="0.25">
      <c r="A21" s="52" t="s">
        <v>79</v>
      </c>
      <c r="B21" s="18" t="s">
        <v>54</v>
      </c>
      <c r="C21" s="48" t="s">
        <v>41</v>
      </c>
      <c r="D21" s="19"/>
      <c r="E21" s="54">
        <f t="shared" ref="E21:F21" si="6">E17-E20</f>
        <v>126.55045454545453</v>
      </c>
      <c r="F21" s="54">
        <f t="shared" si="6"/>
        <v>109.91409090909089</v>
      </c>
      <c r="G21" s="21"/>
      <c r="H21" s="22"/>
      <c r="I21" s="7"/>
      <c r="J21" s="7"/>
      <c r="K21" s="7"/>
      <c r="L21" s="7"/>
      <c r="M21" s="7"/>
      <c r="N21" s="7"/>
      <c r="O21" s="7"/>
      <c r="P21" s="7"/>
      <c r="Q21" s="7"/>
      <c r="R21" s="7"/>
      <c r="S21" s="7"/>
      <c r="T21" s="7"/>
      <c r="U21" s="7"/>
      <c r="V21" s="7"/>
      <c r="W21" s="7"/>
      <c r="X21" s="7"/>
      <c r="Y21" s="7"/>
      <c r="Z21" s="7"/>
    </row>
    <row r="22" spans="1:26"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x14ac:dyDescent="0.25">
      <c r="A23" s="33" t="s">
        <v>85</v>
      </c>
      <c r="B23" s="18" t="s">
        <v>54</v>
      </c>
      <c r="C23" s="35" t="s">
        <v>41</v>
      </c>
      <c r="D23" s="19"/>
      <c r="E23" s="59">
        <f>F23</f>
        <v>18.319015151515146</v>
      </c>
      <c r="F23" s="59">
        <f>F21-F21/(1+$C$22)</f>
        <v>18.319015151515146</v>
      </c>
      <c r="G23" s="21" t="s">
        <v>91</v>
      </c>
      <c r="H23" s="22"/>
      <c r="I23" s="7"/>
      <c r="J23" s="7"/>
      <c r="K23" s="7"/>
      <c r="L23" s="7"/>
      <c r="M23" s="7"/>
      <c r="N23" s="7"/>
      <c r="O23" s="7"/>
      <c r="P23" s="7"/>
      <c r="Q23" s="7"/>
      <c r="R23" s="7"/>
      <c r="S23" s="7"/>
      <c r="T23" s="7"/>
      <c r="U23" s="7"/>
      <c r="V23" s="7"/>
      <c r="W23" s="7"/>
      <c r="X23" s="7"/>
      <c r="Y23" s="7"/>
      <c r="Z23" s="7"/>
    </row>
    <row r="24" spans="1:26" x14ac:dyDescent="0.25">
      <c r="A24" s="90" t="s">
        <v>165</v>
      </c>
      <c r="B24" s="62" t="s">
        <v>54</v>
      </c>
      <c r="C24" s="63" t="s">
        <v>41</v>
      </c>
      <c r="D24" s="64"/>
      <c r="E24" s="66">
        <f t="shared" ref="E24:F24" si="7">E21-E23</f>
        <v>108.23143939393938</v>
      </c>
      <c r="F24" s="66">
        <f t="shared" si="7"/>
        <v>91.595075757575742</v>
      </c>
      <c r="G24" s="162" t="s">
        <v>162</v>
      </c>
      <c r="H24" s="7"/>
      <c r="I24" s="7"/>
      <c r="J24" s="7"/>
      <c r="K24" s="7"/>
      <c r="L24" s="7"/>
      <c r="M24" s="7"/>
      <c r="N24" s="7"/>
      <c r="O24" s="7"/>
      <c r="P24" s="7"/>
      <c r="Q24" s="7"/>
      <c r="R24" s="7"/>
      <c r="S24" s="7"/>
      <c r="T24" s="7"/>
      <c r="U24" s="7"/>
      <c r="V24" s="7"/>
      <c r="W24" s="7"/>
      <c r="X24" s="7"/>
      <c r="Y24" s="7"/>
      <c r="Z24" s="7"/>
    </row>
    <row r="25" spans="1:26" x14ac:dyDescent="0.25">
      <c r="A25" s="93" t="s">
        <v>95</v>
      </c>
      <c r="B25" s="71" t="s">
        <v>26</v>
      </c>
      <c r="C25" s="72" t="s">
        <v>41</v>
      </c>
      <c r="D25" s="73"/>
      <c r="E25" s="76">
        <f t="shared" ref="E25:F25" si="8">E24/($C$6*E13/1000)</f>
        <v>0.84857151342361603</v>
      </c>
      <c r="F25" s="76">
        <f t="shared" si="8"/>
        <v>0.82585724043715847</v>
      </c>
      <c r="G25" s="77"/>
      <c r="H25" s="7"/>
      <c r="I25" s="7"/>
      <c r="J25" s="7"/>
      <c r="K25" s="7"/>
      <c r="L25" s="7"/>
      <c r="M25" s="7"/>
      <c r="N25" s="7"/>
      <c r="O25" s="7"/>
      <c r="P25" s="7"/>
      <c r="Q25" s="7"/>
      <c r="R25" s="7"/>
      <c r="S25" s="7"/>
      <c r="T25" s="7"/>
      <c r="U25" s="7"/>
      <c r="V25" s="7"/>
      <c r="W25" s="7"/>
      <c r="X25" s="7"/>
      <c r="Y25" s="7"/>
      <c r="Z25" s="7"/>
    </row>
    <row r="26" spans="1:26"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ht="18.75" x14ac:dyDescent="0.3">
      <c r="A27" s="89" t="s">
        <v>13</v>
      </c>
      <c r="B27" s="18"/>
      <c r="C27" s="48"/>
      <c r="D27" s="7"/>
      <c r="E27" s="91"/>
      <c r="F27" s="92"/>
      <c r="G27" s="7"/>
      <c r="H27" s="7"/>
      <c r="I27" s="7"/>
      <c r="J27" s="7"/>
      <c r="K27" s="7"/>
      <c r="L27" s="7"/>
      <c r="M27" s="7"/>
      <c r="N27" s="7"/>
      <c r="O27" s="7"/>
      <c r="P27" s="7"/>
      <c r="Q27" s="7"/>
      <c r="R27" s="7"/>
      <c r="S27" s="7"/>
      <c r="T27" s="7"/>
      <c r="U27" s="7"/>
      <c r="V27" s="7"/>
      <c r="W27" s="7"/>
      <c r="X27" s="7"/>
      <c r="Y27" s="7"/>
      <c r="Z27" s="7"/>
    </row>
    <row r="28" spans="1:26" x14ac:dyDescent="0.25">
      <c r="A28" s="7" t="s">
        <v>111</v>
      </c>
      <c r="B28" s="18"/>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t="s">
        <v>112</v>
      </c>
      <c r="B29" s="18"/>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18"/>
      <c r="C30" s="7"/>
      <c r="D30" s="7"/>
      <c r="E30" s="83"/>
      <c r="F30" s="83"/>
      <c r="G30" s="7"/>
      <c r="H30" s="7"/>
      <c r="I30" s="7"/>
      <c r="J30" s="7"/>
      <c r="K30" s="7"/>
      <c r="L30" s="7"/>
      <c r="M30" s="7"/>
      <c r="N30" s="7"/>
      <c r="O30" s="7"/>
      <c r="P30" s="7"/>
      <c r="Q30" s="7"/>
      <c r="R30" s="7"/>
      <c r="S30" s="7"/>
      <c r="T30" s="7"/>
      <c r="U30" s="7"/>
      <c r="V30" s="7"/>
      <c r="W30" s="7"/>
      <c r="X30" s="7"/>
      <c r="Y30" s="7"/>
      <c r="Z30" s="7"/>
    </row>
    <row r="31" spans="1:26" x14ac:dyDescent="0.25">
      <c r="A31" s="7"/>
      <c r="B31" s="18"/>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18"/>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18"/>
      <c r="C33" s="7"/>
      <c r="D33" s="7"/>
      <c r="E33" s="7"/>
      <c r="F33" s="7"/>
      <c r="G33" s="7"/>
      <c r="H33" s="7"/>
      <c r="I33" s="7"/>
      <c r="J33" s="7"/>
      <c r="K33" s="7"/>
      <c r="L33" s="7"/>
      <c r="M33" s="7"/>
      <c r="N33" s="7"/>
      <c r="O33" s="7"/>
      <c r="P33" s="7"/>
      <c r="Q33" s="7"/>
      <c r="R33" s="7"/>
      <c r="S33" s="7"/>
      <c r="T33" s="7"/>
      <c r="U33" s="7"/>
      <c r="V33" s="7"/>
      <c r="W33" s="7"/>
      <c r="X33" s="7"/>
      <c r="Y33" s="7"/>
      <c r="Z33" s="7"/>
    </row>
    <row r="34" spans="1:26" x14ac:dyDescent="0.25">
      <c r="A34" s="7"/>
      <c r="B34" s="18"/>
      <c r="C34" s="7"/>
      <c r="D34" s="7"/>
      <c r="E34" s="7"/>
      <c r="F34" s="7"/>
      <c r="G34" s="7"/>
      <c r="H34" s="7"/>
      <c r="I34" s="7"/>
      <c r="J34" s="7"/>
      <c r="K34" s="7"/>
      <c r="L34" s="7"/>
      <c r="M34" s="7"/>
      <c r="N34" s="7"/>
      <c r="O34" s="7"/>
      <c r="P34" s="7"/>
      <c r="Q34" s="7"/>
      <c r="R34" s="7"/>
      <c r="S34" s="7"/>
      <c r="T34" s="7"/>
      <c r="U34" s="7"/>
      <c r="V34" s="7"/>
      <c r="W34" s="7"/>
      <c r="X34" s="7"/>
      <c r="Y34" s="7"/>
      <c r="Z34" s="7"/>
    </row>
    <row r="35" spans="1:26" x14ac:dyDescent="0.25">
      <c r="A35" s="7"/>
      <c r="B35" s="18"/>
      <c r="C35" s="7"/>
      <c r="D35" s="7"/>
      <c r="E35" s="7"/>
      <c r="F35" s="7"/>
      <c r="G35" s="7"/>
      <c r="H35" s="7"/>
      <c r="I35" s="7"/>
      <c r="J35" s="7"/>
      <c r="K35" s="7"/>
      <c r="L35" s="7"/>
      <c r="M35" s="7"/>
      <c r="N35" s="7"/>
      <c r="O35" s="7"/>
      <c r="P35" s="7"/>
      <c r="Q35" s="7"/>
      <c r="R35" s="7"/>
      <c r="S35" s="7"/>
      <c r="T35" s="7"/>
      <c r="U35" s="7"/>
      <c r="V35" s="7"/>
      <c r="W35" s="7"/>
      <c r="X35" s="7"/>
      <c r="Y35" s="7"/>
      <c r="Z35" s="7"/>
    </row>
    <row r="36" spans="1:26" x14ac:dyDescent="0.25">
      <c r="A36" s="7"/>
      <c r="B36" s="18"/>
      <c r="C36" s="7"/>
      <c r="D36" s="7"/>
      <c r="E36" s="7"/>
      <c r="F36" s="7"/>
      <c r="G36" s="7"/>
      <c r="H36" s="7"/>
      <c r="I36" s="7"/>
      <c r="J36" s="7"/>
      <c r="K36" s="7"/>
      <c r="L36" s="7"/>
      <c r="M36" s="7"/>
      <c r="N36" s="7"/>
      <c r="O36" s="7"/>
      <c r="P36" s="7"/>
      <c r="Q36" s="7"/>
      <c r="R36" s="7"/>
      <c r="S36" s="7"/>
      <c r="T36" s="7"/>
      <c r="U36" s="7"/>
      <c r="V36" s="7"/>
      <c r="W36" s="7"/>
      <c r="X36" s="7"/>
      <c r="Y36" s="7"/>
      <c r="Z36" s="7"/>
    </row>
    <row r="37" spans="1:26" x14ac:dyDescent="0.25">
      <c r="A37" s="7"/>
      <c r="B37" s="18"/>
      <c r="C37" s="7"/>
      <c r="D37" s="7"/>
      <c r="E37" s="7"/>
      <c r="F37" s="7"/>
      <c r="G37" s="7"/>
      <c r="H37" s="7"/>
      <c r="I37" s="7"/>
      <c r="J37" s="7"/>
      <c r="K37" s="7"/>
      <c r="L37" s="7"/>
      <c r="M37" s="7"/>
      <c r="N37" s="7"/>
      <c r="O37" s="7"/>
      <c r="P37" s="7"/>
      <c r="Q37" s="7"/>
      <c r="R37" s="7"/>
      <c r="S37" s="7"/>
      <c r="T37" s="7"/>
      <c r="U37" s="7"/>
      <c r="V37" s="7"/>
      <c r="W37" s="7"/>
      <c r="X37" s="7"/>
      <c r="Y37" s="7"/>
      <c r="Z37" s="7"/>
    </row>
    <row r="38" spans="1:26" x14ac:dyDescent="0.25">
      <c r="A38" s="7"/>
      <c r="B38" s="18"/>
      <c r="C38" s="7"/>
      <c r="D38" s="7"/>
      <c r="E38" s="7"/>
      <c r="F38" s="7"/>
      <c r="G38" s="7"/>
      <c r="H38" s="7"/>
      <c r="I38" s="7"/>
      <c r="J38" s="7"/>
      <c r="K38" s="7"/>
      <c r="L38" s="7"/>
      <c r="M38" s="7"/>
      <c r="N38" s="7"/>
      <c r="O38" s="7"/>
      <c r="P38" s="7"/>
      <c r="Q38" s="7"/>
      <c r="R38" s="7"/>
      <c r="S38" s="7"/>
      <c r="T38" s="7"/>
      <c r="U38" s="7"/>
      <c r="V38" s="7"/>
      <c r="W38" s="7"/>
      <c r="X38" s="7"/>
      <c r="Y38" s="7"/>
      <c r="Z38" s="7"/>
    </row>
    <row r="39" spans="1:26" x14ac:dyDescent="0.25">
      <c r="A39" s="7"/>
      <c r="B39" s="18"/>
      <c r="C39" s="7"/>
      <c r="D39" s="7"/>
      <c r="E39" s="7"/>
      <c r="F39" s="7"/>
      <c r="G39" s="7"/>
      <c r="H39" s="7"/>
      <c r="I39" s="7"/>
      <c r="J39" s="7"/>
      <c r="K39" s="7"/>
      <c r="L39" s="7"/>
      <c r="M39" s="7"/>
      <c r="N39" s="7"/>
      <c r="O39" s="7"/>
      <c r="P39" s="7"/>
      <c r="Q39" s="7"/>
      <c r="R39" s="7"/>
      <c r="S39" s="7"/>
      <c r="T39" s="7"/>
      <c r="U39" s="7"/>
      <c r="V39" s="7"/>
      <c r="W39" s="7"/>
      <c r="X39" s="7"/>
      <c r="Y39" s="7"/>
      <c r="Z39" s="7"/>
    </row>
    <row r="40" spans="1:26" x14ac:dyDescent="0.25">
      <c r="A40" s="7"/>
      <c r="B40" s="18"/>
      <c r="C40" s="7"/>
      <c r="D40" s="7"/>
      <c r="E40" s="7"/>
      <c r="F40" s="7"/>
      <c r="G40" s="7"/>
      <c r="H40" s="7"/>
      <c r="I40" s="7"/>
      <c r="J40" s="7"/>
      <c r="K40" s="7"/>
      <c r="L40" s="7"/>
      <c r="M40" s="7"/>
      <c r="N40" s="7"/>
      <c r="O40" s="7"/>
      <c r="P40" s="7"/>
      <c r="Q40" s="7"/>
      <c r="R40" s="7"/>
      <c r="S40" s="7"/>
      <c r="T40" s="7"/>
      <c r="U40" s="7"/>
      <c r="V40" s="7"/>
      <c r="W40" s="7"/>
      <c r="X40" s="7"/>
      <c r="Y40" s="7"/>
      <c r="Z40" s="7"/>
    </row>
    <row r="41" spans="1:26" x14ac:dyDescent="0.25">
      <c r="A41" s="7"/>
      <c r="B41" s="18"/>
      <c r="C41" s="7"/>
      <c r="D41" s="7"/>
      <c r="E41" s="7"/>
      <c r="F41" s="7"/>
      <c r="G41" s="7"/>
      <c r="H41" s="7"/>
      <c r="I41" s="7"/>
      <c r="J41" s="7"/>
      <c r="K41" s="7"/>
      <c r="L41" s="7"/>
      <c r="M41" s="7"/>
      <c r="N41" s="7"/>
      <c r="O41" s="7"/>
      <c r="P41" s="7"/>
      <c r="Q41" s="7"/>
      <c r="R41" s="7"/>
      <c r="S41" s="7"/>
      <c r="T41" s="7"/>
      <c r="U41" s="7"/>
      <c r="V41" s="7"/>
      <c r="W41" s="7"/>
      <c r="X41" s="7"/>
      <c r="Y41" s="7"/>
      <c r="Z41" s="7"/>
    </row>
    <row r="42" spans="1:26" x14ac:dyDescent="0.25">
      <c r="A42" s="7"/>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7"/>
      <c r="B43" s="18"/>
      <c r="C43" s="7"/>
      <c r="D43" s="7"/>
      <c r="E43" s="7"/>
      <c r="F43" s="7"/>
      <c r="G43" s="7"/>
      <c r="H43" s="7"/>
      <c r="I43" s="7"/>
      <c r="J43" s="7"/>
      <c r="K43" s="7"/>
      <c r="L43" s="7"/>
      <c r="M43" s="7"/>
      <c r="N43" s="7"/>
      <c r="O43" s="7"/>
      <c r="P43" s="7"/>
      <c r="Q43" s="7"/>
      <c r="R43" s="7"/>
      <c r="S43" s="7"/>
      <c r="T43" s="7"/>
      <c r="U43" s="7"/>
      <c r="V43" s="7"/>
      <c r="W43" s="7"/>
      <c r="X43" s="7"/>
      <c r="Y43" s="7"/>
      <c r="Z43" s="7"/>
    </row>
    <row r="44" spans="1:26"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sheetData>
  <customSheetViews>
    <customSheetView guid="{6A5ED10D-674E-B84B-813A-AABE6D4985FB}" scale="90">
      <selection activeCell="E31" sqref="E31"/>
      <pageMargins left="0.7" right="0.7" top="0.75" bottom="0.75" header="0.3" footer="0.3"/>
    </customSheetView>
  </customSheetViews>
  <mergeCells count="1">
    <mergeCell ref="E1:F1"/>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7"/>
  <sheetViews>
    <sheetView topLeftCell="A4" workbookViewId="0">
      <selection activeCell="A33" sqref="A33"/>
    </sheetView>
  </sheetViews>
  <sheetFormatPr defaultColWidth="11.125" defaultRowHeight="15" customHeight="1"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ht="15.75" x14ac:dyDescent="0.25">
      <c r="A6" s="28" t="s">
        <v>18</v>
      </c>
      <c r="B6" s="29" t="s">
        <v>22</v>
      </c>
      <c r="C6" s="30">
        <f>'C. Parameter Values'!C15</f>
        <v>61</v>
      </c>
      <c r="D6" s="19"/>
      <c r="E6" s="25"/>
      <c r="F6" s="41" t="s">
        <v>31</v>
      </c>
      <c r="G6" s="7"/>
      <c r="H6" s="7"/>
      <c r="I6" s="7"/>
      <c r="J6" s="7"/>
      <c r="K6" s="7"/>
      <c r="L6" s="7"/>
      <c r="M6" s="7"/>
      <c r="N6" s="7"/>
      <c r="O6" s="7"/>
      <c r="P6" s="7"/>
      <c r="Q6" s="7"/>
      <c r="R6" s="7"/>
      <c r="S6" s="7"/>
      <c r="T6" s="7"/>
      <c r="U6" s="7"/>
      <c r="V6" s="7"/>
      <c r="W6" s="7"/>
      <c r="X6" s="7"/>
      <c r="Y6" s="7"/>
      <c r="Z6" s="7"/>
    </row>
    <row r="7" spans="1:26" ht="15.75"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ht="15.75" x14ac:dyDescent="0.25">
      <c r="A8" s="33" t="s">
        <v>37</v>
      </c>
      <c r="B8" s="18" t="s">
        <v>38</v>
      </c>
      <c r="C8" s="47">
        <f>C7/(80*2.2)</f>
        <v>0.25568181818181818</v>
      </c>
      <c r="D8" s="19"/>
      <c r="E8" s="25"/>
      <c r="F8" s="41" t="s">
        <v>42</v>
      </c>
      <c r="G8" s="7"/>
      <c r="H8" s="7"/>
      <c r="I8" s="7"/>
      <c r="J8" s="7"/>
      <c r="K8" s="7"/>
      <c r="L8" s="7"/>
      <c r="M8" s="7"/>
      <c r="N8" s="7"/>
      <c r="O8" s="7"/>
      <c r="P8" s="7"/>
      <c r="Q8" s="7"/>
      <c r="R8" s="7"/>
      <c r="S8" s="7"/>
      <c r="T8" s="7"/>
      <c r="U8" s="7"/>
      <c r="V8" s="7"/>
      <c r="W8" s="7"/>
      <c r="X8" s="7"/>
      <c r="Y8" s="7"/>
      <c r="Z8" s="7"/>
    </row>
    <row r="9" spans="1:26" ht="15.75" x14ac:dyDescent="0.25">
      <c r="A9" s="33"/>
      <c r="B9" s="18"/>
      <c r="C9" s="48"/>
      <c r="D9" s="19"/>
      <c r="E9" s="25"/>
      <c r="F9" s="41"/>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1"/>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1"/>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1" t="s">
        <v>47</v>
      </c>
      <c r="G12" s="7"/>
      <c r="H12" s="7"/>
      <c r="I12" s="7"/>
      <c r="J12" s="7"/>
      <c r="K12" s="7"/>
      <c r="L12" s="7"/>
      <c r="M12" s="7"/>
      <c r="N12" s="7"/>
      <c r="O12" s="7"/>
      <c r="P12" s="7"/>
      <c r="Q12" s="7"/>
      <c r="R12" s="7"/>
      <c r="S12" s="7"/>
      <c r="T12" s="7"/>
      <c r="U12" s="7"/>
      <c r="V12" s="7"/>
      <c r="W12" s="7"/>
      <c r="X12" s="7"/>
      <c r="Y12" s="7"/>
      <c r="Z12" s="7"/>
    </row>
    <row r="13" spans="1:26" ht="15.75" x14ac:dyDescent="0.25">
      <c r="A13" s="45" t="s">
        <v>48</v>
      </c>
      <c r="B13" s="29" t="s">
        <v>26</v>
      </c>
      <c r="C13" s="46">
        <f>'C. Parameter Values'!C18</f>
        <v>0.12</v>
      </c>
      <c r="D13" s="19"/>
      <c r="E13" s="25"/>
      <c r="F13" s="41" t="s">
        <v>39</v>
      </c>
      <c r="G13" s="7"/>
      <c r="H13" s="7"/>
      <c r="I13" s="7"/>
      <c r="J13" s="7"/>
      <c r="K13" s="7"/>
      <c r="L13" s="7"/>
      <c r="M13" s="7"/>
      <c r="N13" s="7"/>
      <c r="O13" s="7"/>
      <c r="P13" s="7"/>
      <c r="Q13" s="7"/>
      <c r="R13" s="7"/>
      <c r="S13" s="7"/>
      <c r="T13" s="7"/>
      <c r="U13" s="7"/>
      <c r="V13" s="7"/>
      <c r="W13" s="7"/>
      <c r="X13" s="7"/>
      <c r="Y13" s="7"/>
      <c r="Z13" s="7"/>
    </row>
    <row r="14" spans="1:26" ht="15.75" x14ac:dyDescent="0.25">
      <c r="A14" s="33" t="s">
        <v>49</v>
      </c>
      <c r="B14" s="18" t="s">
        <v>46</v>
      </c>
      <c r="C14" s="35" t="s">
        <v>41</v>
      </c>
      <c r="D14" s="19"/>
      <c r="E14" s="53">
        <f>E12-E12/(1+C13)</f>
        <v>0.48214285714285765</v>
      </c>
      <c r="F14" s="41"/>
      <c r="G14" s="7"/>
      <c r="H14" s="7"/>
      <c r="I14" s="7"/>
      <c r="J14" s="7"/>
      <c r="K14" s="7"/>
      <c r="L14" s="7"/>
      <c r="M14" s="7"/>
      <c r="N14" s="7"/>
      <c r="O14" s="7"/>
      <c r="P14" s="7"/>
      <c r="Q14" s="7"/>
      <c r="R14" s="7"/>
      <c r="S14" s="7"/>
      <c r="T14" s="7"/>
      <c r="U14" s="7"/>
      <c r="V14" s="7"/>
      <c r="W14" s="7"/>
      <c r="X14" s="7"/>
      <c r="Y14" s="7"/>
      <c r="Z14" s="7"/>
    </row>
    <row r="15" spans="1:26" ht="15.75" x14ac:dyDescent="0.25">
      <c r="A15" s="52" t="s">
        <v>51</v>
      </c>
      <c r="B15" s="18" t="s">
        <v>46</v>
      </c>
      <c r="C15" s="48" t="s">
        <v>41</v>
      </c>
      <c r="D15" s="19"/>
      <c r="E15" s="53">
        <f>E12-E14</f>
        <v>4.0178571428571423</v>
      </c>
      <c r="F15" s="41" t="s">
        <v>55</v>
      </c>
      <c r="G15" s="7"/>
      <c r="H15" s="7"/>
      <c r="I15" s="7"/>
      <c r="J15" s="7"/>
      <c r="K15" s="7"/>
      <c r="L15" s="7"/>
      <c r="M15" s="7"/>
      <c r="N15" s="7"/>
      <c r="O15" s="7"/>
      <c r="P15" s="7"/>
      <c r="Q15" s="7"/>
      <c r="R15" s="7"/>
      <c r="S15" s="7"/>
      <c r="T15" s="7"/>
      <c r="U15" s="7"/>
      <c r="V15" s="7"/>
      <c r="W15" s="7"/>
      <c r="X15" s="7"/>
      <c r="Y15" s="7"/>
      <c r="Z15" s="7"/>
    </row>
    <row r="16" spans="1:26" ht="15.75" x14ac:dyDescent="0.25">
      <c r="A16" s="33" t="s">
        <v>56</v>
      </c>
      <c r="B16" s="18" t="s">
        <v>57</v>
      </c>
      <c r="C16" s="48" t="s">
        <v>41</v>
      </c>
      <c r="D16" s="19"/>
      <c r="E16" s="55">
        <f>E15*$C$6*2.2</f>
        <v>539.19642857142856</v>
      </c>
      <c r="F16" s="41" t="s">
        <v>60</v>
      </c>
      <c r="G16" s="7"/>
      <c r="H16" s="7"/>
      <c r="I16" s="7"/>
      <c r="J16" s="7"/>
      <c r="K16" s="7"/>
      <c r="L16" s="7"/>
      <c r="M16" s="7"/>
      <c r="N16" s="7"/>
      <c r="O16" s="7"/>
      <c r="P16" s="7"/>
      <c r="Q16" s="7"/>
      <c r="R16" s="7"/>
      <c r="S16" s="7"/>
      <c r="T16" s="7"/>
      <c r="U16" s="7"/>
      <c r="V16" s="7"/>
      <c r="W16" s="7"/>
      <c r="X16" s="7"/>
      <c r="Y16" s="7"/>
      <c r="Z16" s="7"/>
    </row>
    <row r="17" spans="1:26" ht="15.75" x14ac:dyDescent="0.25">
      <c r="A17" s="45" t="s">
        <v>61</v>
      </c>
      <c r="B17" s="29"/>
      <c r="C17" s="56"/>
      <c r="D17" s="19"/>
      <c r="E17" s="55"/>
      <c r="F17" s="41"/>
      <c r="G17" s="7"/>
      <c r="H17" s="7"/>
      <c r="I17" s="7"/>
      <c r="J17" s="7"/>
      <c r="K17" s="7"/>
      <c r="L17" s="7"/>
      <c r="M17" s="7"/>
      <c r="N17" s="7"/>
      <c r="O17" s="7"/>
      <c r="P17" s="7"/>
      <c r="Q17" s="7"/>
      <c r="R17" s="7"/>
      <c r="S17" s="7"/>
      <c r="T17" s="7"/>
      <c r="U17" s="7"/>
      <c r="V17" s="7"/>
      <c r="W17" s="7"/>
      <c r="X17" s="7"/>
      <c r="Y17" s="7"/>
      <c r="Z17" s="7"/>
    </row>
    <row r="18" spans="1:26" ht="15.75" x14ac:dyDescent="0.25">
      <c r="A18" s="45" t="s">
        <v>64</v>
      </c>
      <c r="B18" s="29" t="s">
        <v>65</v>
      </c>
      <c r="C18" s="57">
        <f>'C. Parameter Values'!C19</f>
        <v>995</v>
      </c>
      <c r="D18" s="19"/>
      <c r="E18" s="55"/>
      <c r="F18" s="41" t="s">
        <v>66</v>
      </c>
      <c r="G18" s="7"/>
      <c r="H18" s="7"/>
      <c r="I18" s="7"/>
      <c r="J18" s="7"/>
      <c r="K18" s="7"/>
      <c r="L18" s="7"/>
      <c r="M18" s="7"/>
      <c r="N18" s="7"/>
      <c r="O18" s="7"/>
      <c r="P18" s="7"/>
      <c r="Q18" s="7"/>
      <c r="R18" s="7"/>
      <c r="S18" s="7"/>
      <c r="T18" s="7"/>
      <c r="U18" s="7"/>
      <c r="V18" s="7"/>
      <c r="W18" s="7"/>
      <c r="X18" s="7"/>
      <c r="Y18" s="7"/>
      <c r="Z18" s="7"/>
    </row>
    <row r="19" spans="1:26" ht="15.75" x14ac:dyDescent="0.25">
      <c r="A19" s="33" t="s">
        <v>68</v>
      </c>
      <c r="B19" s="18" t="s">
        <v>57</v>
      </c>
      <c r="C19" s="58" t="s">
        <v>41</v>
      </c>
      <c r="D19" s="19"/>
      <c r="E19" s="55">
        <f>C18/1000</f>
        <v>0.995</v>
      </c>
      <c r="F19" s="41" t="s">
        <v>71</v>
      </c>
      <c r="G19" s="7"/>
      <c r="H19" s="7"/>
      <c r="I19" s="7"/>
      <c r="J19" s="7"/>
      <c r="K19" s="7"/>
      <c r="L19" s="7"/>
      <c r="M19" s="7"/>
      <c r="N19" s="7"/>
      <c r="O19" s="7"/>
      <c r="P19" s="7"/>
      <c r="Q19" s="7"/>
      <c r="R19" s="7"/>
      <c r="S19" s="7"/>
      <c r="T19" s="7"/>
      <c r="U19" s="7"/>
      <c r="V19" s="7"/>
      <c r="W19" s="7"/>
      <c r="X19" s="7"/>
      <c r="Y19" s="7"/>
      <c r="Z19" s="7"/>
    </row>
    <row r="20" spans="1:26" ht="15.75" x14ac:dyDescent="0.25">
      <c r="A20" s="52" t="s">
        <v>72</v>
      </c>
      <c r="B20" s="18" t="s">
        <v>57</v>
      </c>
      <c r="C20" s="48" t="s">
        <v>41</v>
      </c>
      <c r="D20" s="19"/>
      <c r="E20" s="55">
        <f>E16-E19</f>
        <v>538.20142857142855</v>
      </c>
      <c r="F20" s="41" t="s">
        <v>77</v>
      </c>
      <c r="G20" s="7"/>
      <c r="H20" s="7"/>
      <c r="I20" s="7"/>
      <c r="J20" s="7"/>
      <c r="K20" s="7"/>
      <c r="L20" s="7"/>
      <c r="M20" s="7"/>
      <c r="N20" s="7"/>
      <c r="O20" s="7"/>
      <c r="P20" s="7"/>
      <c r="Q20" s="7"/>
      <c r="R20" s="7"/>
      <c r="S20" s="7"/>
      <c r="T20" s="7"/>
      <c r="U20" s="7"/>
      <c r="V20" s="7"/>
      <c r="W20" s="7"/>
      <c r="X20" s="7"/>
      <c r="Y20" s="7"/>
      <c r="Z20" s="7"/>
    </row>
    <row r="21" spans="1:26" ht="15.75" x14ac:dyDescent="0.25">
      <c r="A21" s="45" t="s">
        <v>78</v>
      </c>
      <c r="B21" s="29" t="s">
        <v>65</v>
      </c>
      <c r="C21" s="57">
        <f>'C. Parameter Values'!C20</f>
        <v>14.31</v>
      </c>
      <c r="D21" s="19"/>
      <c r="E21" s="55">
        <f>C21</f>
        <v>14.31</v>
      </c>
      <c r="F21" s="41" t="s">
        <v>80</v>
      </c>
      <c r="G21" s="7"/>
      <c r="H21" s="7"/>
      <c r="I21" s="7"/>
      <c r="J21" s="7"/>
      <c r="K21" s="7"/>
      <c r="L21" s="7"/>
      <c r="M21" s="7"/>
      <c r="N21" s="7"/>
      <c r="O21" s="7"/>
      <c r="P21" s="7"/>
      <c r="Q21" s="7"/>
      <c r="R21" s="7"/>
      <c r="S21" s="7"/>
      <c r="T21" s="7"/>
      <c r="U21" s="7"/>
      <c r="V21" s="7"/>
      <c r="W21" s="7"/>
      <c r="X21" s="7"/>
      <c r="Y21" s="7"/>
      <c r="Z21" s="7"/>
    </row>
    <row r="22" spans="1:26" ht="15.75" x14ac:dyDescent="0.25">
      <c r="A22" s="52" t="s">
        <v>81</v>
      </c>
      <c r="B22" s="18" t="s">
        <v>57</v>
      </c>
      <c r="C22" s="48" t="s">
        <v>41</v>
      </c>
      <c r="D22" s="19"/>
      <c r="E22" s="55">
        <f>E20-E21</f>
        <v>523.89142857142861</v>
      </c>
      <c r="F22" s="41" t="s">
        <v>83</v>
      </c>
      <c r="G22" s="7"/>
      <c r="H22" s="7"/>
      <c r="I22" s="7"/>
      <c r="J22" s="7"/>
      <c r="K22" s="7"/>
      <c r="L22" s="7"/>
      <c r="M22" s="7"/>
      <c r="N22" s="7"/>
      <c r="O22" s="7"/>
      <c r="P22" s="7"/>
      <c r="Q22" s="7"/>
      <c r="R22" s="7"/>
      <c r="S22" s="7"/>
      <c r="T22" s="7"/>
      <c r="U22" s="7"/>
      <c r="V22" s="7"/>
      <c r="W22" s="7"/>
      <c r="X22" s="7"/>
      <c r="Y22" s="7"/>
      <c r="Z22" s="7"/>
    </row>
    <row r="23" spans="1:26" ht="15.75" x14ac:dyDescent="0.25">
      <c r="A23" s="33" t="s">
        <v>86</v>
      </c>
      <c r="B23" s="18" t="s">
        <v>87</v>
      </c>
      <c r="C23" s="48" t="s">
        <v>41</v>
      </c>
      <c r="D23" s="19"/>
      <c r="E23" s="55">
        <f>E22*$C$8</f>
        <v>133.94951298701298</v>
      </c>
      <c r="F23" s="41"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1"/>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56" t="s">
        <v>41</v>
      </c>
      <c r="D25" s="60"/>
      <c r="E25" s="65">
        <f>'A1. Farmers - 18% Scenario'!F24</f>
        <v>74.958712121212116</v>
      </c>
      <c r="F25" s="161" t="s">
        <v>150</v>
      </c>
      <c r="G25" s="7"/>
      <c r="H25" s="7"/>
      <c r="I25" s="7"/>
      <c r="J25" s="7"/>
      <c r="K25" s="7"/>
      <c r="L25" s="7"/>
      <c r="M25" s="7"/>
      <c r="N25" s="7"/>
      <c r="O25" s="7"/>
      <c r="P25" s="7"/>
      <c r="Q25" s="7"/>
      <c r="R25" s="7"/>
      <c r="S25" s="7"/>
      <c r="T25" s="7"/>
      <c r="U25" s="7"/>
      <c r="V25" s="7"/>
      <c r="W25" s="7"/>
      <c r="X25" s="7"/>
      <c r="Y25" s="7"/>
      <c r="Z25" s="7"/>
    </row>
    <row r="26" spans="1:26" ht="15.75" x14ac:dyDescent="0.25">
      <c r="A26" s="45" t="s">
        <v>92</v>
      </c>
      <c r="B26" s="29" t="s">
        <v>26</v>
      </c>
      <c r="C26" s="32">
        <f>'C. Parameter Values'!C21</f>
        <v>0.15</v>
      </c>
      <c r="D26" s="19"/>
      <c r="E26" s="55"/>
      <c r="F26" s="41" t="s">
        <v>93</v>
      </c>
      <c r="G26" s="7"/>
      <c r="H26" s="7"/>
      <c r="I26" s="7"/>
      <c r="J26" s="7"/>
      <c r="K26" s="7"/>
      <c r="L26" s="7"/>
      <c r="M26" s="7"/>
      <c r="N26" s="7"/>
      <c r="O26" s="7"/>
      <c r="P26" s="7"/>
      <c r="Q26" s="7"/>
      <c r="R26" s="7"/>
      <c r="S26" s="7"/>
      <c r="T26" s="7"/>
      <c r="U26" s="7"/>
      <c r="V26" s="7"/>
      <c r="W26" s="7"/>
      <c r="X26" s="7"/>
      <c r="Y26" s="7"/>
      <c r="Z26" s="7"/>
    </row>
    <row r="27" spans="1:26" ht="15.75" x14ac:dyDescent="0.25">
      <c r="A27" s="33" t="s">
        <v>94</v>
      </c>
      <c r="B27" s="18" t="s">
        <v>87</v>
      </c>
      <c r="C27" s="48" t="s">
        <v>41</v>
      </c>
      <c r="D27" s="19"/>
      <c r="E27" s="55">
        <f>C26*E25</f>
        <v>11.243806818181817</v>
      </c>
      <c r="F27" s="41"/>
      <c r="G27" s="7"/>
      <c r="H27" s="7"/>
      <c r="I27" s="7"/>
      <c r="J27" s="7"/>
      <c r="K27" s="7"/>
      <c r="L27" s="7"/>
      <c r="M27" s="7"/>
      <c r="N27" s="7"/>
      <c r="O27" s="7"/>
      <c r="P27" s="7"/>
      <c r="Q27" s="7"/>
      <c r="R27" s="7"/>
      <c r="S27" s="7"/>
      <c r="T27" s="7"/>
      <c r="U27" s="7"/>
      <c r="V27" s="7"/>
      <c r="W27" s="7"/>
      <c r="X27" s="7"/>
      <c r="Y27" s="7"/>
      <c r="Z27" s="7"/>
    </row>
    <row r="28" spans="1:26" ht="15.75" x14ac:dyDescent="0.25">
      <c r="A28" s="52" t="s">
        <v>96</v>
      </c>
      <c r="B28" s="68" t="s">
        <v>87</v>
      </c>
      <c r="C28" s="69" t="s">
        <v>41</v>
      </c>
      <c r="D28" s="70"/>
      <c r="E28" s="74">
        <f>E25+E27</f>
        <v>86.20251893939394</v>
      </c>
      <c r="F28" s="75" t="s">
        <v>97</v>
      </c>
      <c r="G28" s="7"/>
      <c r="H28" s="7"/>
      <c r="I28" s="7"/>
      <c r="J28" s="7"/>
      <c r="K28" s="7"/>
      <c r="L28" s="7"/>
      <c r="M28" s="7"/>
      <c r="N28" s="7"/>
      <c r="O28" s="7"/>
      <c r="P28" s="7"/>
      <c r="Q28" s="7"/>
      <c r="R28" s="7"/>
      <c r="S28" s="7"/>
      <c r="T28" s="7"/>
      <c r="U28" s="7"/>
      <c r="V28" s="7"/>
      <c r="W28" s="7"/>
      <c r="X28" s="7"/>
      <c r="Y28" s="7"/>
      <c r="Z28" s="7"/>
    </row>
    <row r="29" spans="1:26" ht="15.75" x14ac:dyDescent="0.25">
      <c r="A29" s="33" t="s">
        <v>98</v>
      </c>
      <c r="B29" s="18" t="s">
        <v>57</v>
      </c>
      <c r="C29" s="48" t="s">
        <v>41</v>
      </c>
      <c r="D29" s="70"/>
      <c r="E29" s="55">
        <f>E28/C8</f>
        <v>337.14762962962965</v>
      </c>
      <c r="F29" s="41"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84">
        <f>E23-E28</f>
        <v>47.74699404761904</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87">
        <f>E30/C8</f>
        <v>186.74379894179893</v>
      </c>
      <c r="F31" s="213" t="s">
        <v>170</v>
      </c>
      <c r="G31" s="7"/>
      <c r="H31" s="7"/>
      <c r="I31" s="7"/>
      <c r="J31" s="7"/>
      <c r="K31" s="7"/>
      <c r="L31" s="7"/>
      <c r="M31" s="7"/>
      <c r="N31" s="7"/>
      <c r="O31" s="7"/>
      <c r="P31" s="7"/>
      <c r="Q31" s="7"/>
      <c r="R31" s="7"/>
      <c r="S31" s="7"/>
      <c r="T31" s="7"/>
      <c r="U31" s="7"/>
      <c r="V31" s="7"/>
      <c r="W31" s="7"/>
      <c r="X31" s="7"/>
      <c r="Y31" s="7"/>
      <c r="Z31" s="7"/>
    </row>
    <row r="32" spans="1:26" ht="15.75"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ht="15.75" x14ac:dyDescent="0.25">
      <c r="A33" s="204" t="s">
        <v>166</v>
      </c>
      <c r="B33" s="211" t="s">
        <v>57</v>
      </c>
      <c r="C33" s="208" t="s">
        <v>167</v>
      </c>
      <c r="D33" s="206"/>
      <c r="E33" s="207">
        <f>E48</f>
        <v>168.95891005291014</v>
      </c>
      <c r="F33" s="212" t="s">
        <v>169</v>
      </c>
      <c r="G33" s="7"/>
      <c r="H33" s="7"/>
      <c r="I33" s="7"/>
      <c r="J33" s="7"/>
      <c r="K33" s="7"/>
      <c r="L33" s="7"/>
      <c r="M33" s="7"/>
      <c r="N33" s="7"/>
      <c r="O33" s="7"/>
      <c r="P33" s="7"/>
      <c r="Q33" s="7"/>
      <c r="R33" s="7"/>
      <c r="S33" s="7"/>
      <c r="T33" s="7"/>
      <c r="U33" s="7"/>
      <c r="V33" s="7"/>
      <c r="W33" s="7"/>
      <c r="X33" s="7"/>
      <c r="Y33" s="7"/>
      <c r="Z33" s="7"/>
    </row>
    <row r="34" spans="1:26" ht="15.75"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ht="15.75"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ht="15.75"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ht="15.75"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ht="15.75"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ht="15.75"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ht="15.75"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97" t="s">
        <v>118</v>
      </c>
      <c r="B43" s="98" t="s">
        <v>87</v>
      </c>
      <c r="C43" s="99" t="s">
        <v>41</v>
      </c>
      <c r="D43" s="100"/>
      <c r="E43" s="101">
        <f>(('A1. Farmers - 18% Scenario'!E24*4)+('A1. Farmers - 18% Scenario'!F24*8))/12</f>
        <v>79.505984848484843</v>
      </c>
      <c r="F43" s="160" t="s">
        <v>147</v>
      </c>
      <c r="G43" s="100"/>
      <c r="H43" s="7"/>
      <c r="I43" s="7"/>
      <c r="J43" s="7"/>
      <c r="K43" s="7"/>
      <c r="L43" s="7"/>
      <c r="M43" s="7"/>
      <c r="N43" s="7"/>
      <c r="O43" s="7"/>
      <c r="P43" s="7"/>
      <c r="Q43" s="7"/>
      <c r="R43" s="7"/>
      <c r="S43" s="7"/>
      <c r="T43" s="7"/>
      <c r="U43" s="7"/>
      <c r="V43" s="7"/>
      <c r="W43" s="7"/>
      <c r="X43" s="7"/>
      <c r="Y43" s="7"/>
      <c r="Z43" s="7"/>
    </row>
    <row r="44" spans="1:26" ht="15.75" x14ac:dyDescent="0.25">
      <c r="A44" s="97" t="s">
        <v>119</v>
      </c>
      <c r="B44" s="98" t="s">
        <v>87</v>
      </c>
      <c r="C44" s="99" t="s">
        <v>41</v>
      </c>
      <c r="D44" s="100"/>
      <c r="E44" s="101">
        <f>$E$27</f>
        <v>11.243806818181817</v>
      </c>
      <c r="F44" s="160" t="s">
        <v>148</v>
      </c>
      <c r="G44" s="100"/>
      <c r="H44" s="7"/>
      <c r="I44" s="7"/>
      <c r="J44" s="7"/>
      <c r="K44" s="7"/>
      <c r="L44" s="7"/>
      <c r="M44" s="7"/>
      <c r="N44" s="7"/>
      <c r="O44" s="7"/>
      <c r="P44" s="7"/>
      <c r="Q44" s="7"/>
      <c r="R44" s="7"/>
      <c r="S44" s="7"/>
      <c r="T44" s="7"/>
      <c r="U44" s="7"/>
      <c r="V44" s="7"/>
      <c r="W44" s="7"/>
      <c r="X44" s="7"/>
      <c r="Y44" s="7"/>
      <c r="Z44" s="7"/>
    </row>
    <row r="45" spans="1:26" ht="15.75" x14ac:dyDescent="0.25">
      <c r="A45" s="97" t="s">
        <v>120</v>
      </c>
      <c r="B45" s="98" t="s">
        <v>87</v>
      </c>
      <c r="C45" s="99" t="s">
        <v>41</v>
      </c>
      <c r="D45" s="100"/>
      <c r="E45" s="101">
        <f>E43+E44</f>
        <v>90.749791666666653</v>
      </c>
      <c r="F45" s="100" t="s">
        <v>121</v>
      </c>
      <c r="G45" s="100"/>
      <c r="H45" s="7"/>
      <c r="I45" s="7"/>
      <c r="J45" s="7"/>
      <c r="K45" s="7"/>
      <c r="L45" s="7"/>
      <c r="M45" s="7"/>
      <c r="N45" s="7"/>
      <c r="O45" s="7"/>
      <c r="P45" s="7"/>
      <c r="Q45" s="7"/>
      <c r="R45" s="7"/>
      <c r="S45" s="7"/>
      <c r="T45" s="7"/>
      <c r="U45" s="7"/>
      <c r="V45" s="7"/>
      <c r="W45" s="7"/>
      <c r="X45" s="7"/>
      <c r="Y45" s="7"/>
      <c r="Z45" s="7"/>
    </row>
    <row r="46" spans="1:26" ht="15.75" x14ac:dyDescent="0.25">
      <c r="A46" s="97" t="s">
        <v>122</v>
      </c>
      <c r="B46" s="98" t="s">
        <v>57</v>
      </c>
      <c r="C46" s="99" t="s">
        <v>41</v>
      </c>
      <c r="D46" s="100"/>
      <c r="E46" s="101">
        <f>E45*(1/$C$8)</f>
        <v>354.93251851851846</v>
      </c>
      <c r="F46" s="100" t="s">
        <v>99</v>
      </c>
      <c r="G46" s="100"/>
      <c r="H46" s="7"/>
      <c r="I46" s="7"/>
      <c r="J46" s="7"/>
      <c r="K46" s="7"/>
      <c r="L46" s="7"/>
      <c r="M46" s="7"/>
      <c r="N46" s="7"/>
      <c r="O46" s="7"/>
      <c r="P46" s="7"/>
      <c r="Q46" s="7"/>
      <c r="R46" s="7"/>
      <c r="S46" s="7"/>
      <c r="T46" s="7"/>
      <c r="U46" s="7"/>
      <c r="V46" s="7"/>
      <c r="W46" s="7"/>
      <c r="X46" s="7"/>
      <c r="Y46" s="7"/>
      <c r="Z46" s="7"/>
    </row>
    <row r="47" spans="1:26" ht="15.75"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ht="15.75" x14ac:dyDescent="0.25">
      <c r="A48" s="102" t="s">
        <v>125</v>
      </c>
      <c r="B48" s="98" t="s">
        <v>57</v>
      </c>
      <c r="C48" s="99" t="s">
        <v>41</v>
      </c>
      <c r="D48" s="100"/>
      <c r="E48" s="103">
        <f>E47-E46</f>
        <v>168.95891005291014</v>
      </c>
      <c r="F48" s="100" t="s">
        <v>126</v>
      </c>
      <c r="G48" s="100"/>
      <c r="H48" s="7"/>
      <c r="I48" s="7"/>
      <c r="J48" s="7"/>
      <c r="K48" s="7"/>
      <c r="L48" s="7"/>
      <c r="M48" s="7"/>
      <c r="N48" s="7"/>
      <c r="O48" s="7"/>
      <c r="P48" s="7"/>
      <c r="Q48" s="7"/>
      <c r="R48" s="7"/>
      <c r="S48" s="7"/>
      <c r="T48" s="7"/>
      <c r="U48" s="7"/>
      <c r="V48" s="7"/>
      <c r="W48" s="7"/>
      <c r="X48" s="7"/>
      <c r="Y48" s="7"/>
      <c r="Z48" s="7"/>
    </row>
    <row r="49" spans="1:26" ht="15.75"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ht="15.75" x14ac:dyDescent="0.25">
      <c r="A50" s="102"/>
      <c r="B50" s="98"/>
      <c r="C50" s="99"/>
      <c r="D50" s="100"/>
      <c r="E50" s="103"/>
      <c r="F50" s="100"/>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sheetData>
  <customSheetViews>
    <customSheetView guid="{6A5ED10D-674E-B84B-813A-AABE6D4985FB}" topLeftCell="A13">
      <selection activeCell="E34" sqref="E34"/>
      <pageMargins left="0.7" right="0.7" top="0.75" bottom="0.75" header="0.3" footer="0.3"/>
      <pageSetup orientation="portrait"/>
    </customSheetView>
  </customSheetView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5"/>
  <sheetViews>
    <sheetView topLeftCell="A16" workbookViewId="0">
      <selection activeCell="A33" sqref="A33"/>
    </sheetView>
  </sheetViews>
  <sheetFormatPr defaultColWidth="11.125" defaultRowHeight="15.75"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x14ac:dyDescent="0.25">
      <c r="A6" s="28" t="s">
        <v>18</v>
      </c>
      <c r="B6" s="29" t="s">
        <v>22</v>
      </c>
      <c r="C6" s="30">
        <f>'C. Parameter Values'!C15</f>
        <v>61</v>
      </c>
      <c r="D6" s="19"/>
      <c r="E6" s="25"/>
      <c r="F6" s="44" t="s">
        <v>31</v>
      </c>
      <c r="G6" s="7"/>
      <c r="H6" s="7"/>
      <c r="I6" s="7"/>
      <c r="J6" s="7"/>
      <c r="K6" s="7"/>
      <c r="L6" s="7"/>
      <c r="M6" s="7"/>
      <c r="N6" s="7"/>
      <c r="O6" s="7"/>
      <c r="P6" s="7"/>
      <c r="Q6" s="7"/>
      <c r="R6" s="7"/>
      <c r="S6" s="7"/>
      <c r="T6" s="7"/>
      <c r="U6" s="7"/>
      <c r="V6" s="7"/>
      <c r="W6" s="7"/>
      <c r="X6" s="7"/>
      <c r="Y6" s="7"/>
      <c r="Z6" s="7"/>
    </row>
    <row r="7" spans="1:26"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x14ac:dyDescent="0.25">
      <c r="A8" s="33" t="s">
        <v>37</v>
      </c>
      <c r="B8" s="18" t="s">
        <v>38</v>
      </c>
      <c r="C8" s="47">
        <f>C7/(80*2.2)</f>
        <v>0.25568181818181818</v>
      </c>
      <c r="D8" s="19"/>
      <c r="E8" s="25"/>
      <c r="F8" s="44" t="s">
        <v>42</v>
      </c>
      <c r="G8" s="7"/>
      <c r="H8" s="7"/>
      <c r="I8" s="7"/>
      <c r="J8" s="7"/>
      <c r="K8" s="7"/>
      <c r="L8" s="7"/>
      <c r="M8" s="7"/>
      <c r="N8" s="7"/>
      <c r="O8" s="7"/>
      <c r="P8" s="7"/>
      <c r="Q8" s="7"/>
      <c r="R8" s="7"/>
      <c r="S8" s="7"/>
      <c r="T8" s="7"/>
      <c r="U8" s="7"/>
      <c r="V8" s="7"/>
      <c r="W8" s="7"/>
      <c r="X8" s="7"/>
      <c r="Y8" s="7"/>
      <c r="Z8" s="7"/>
    </row>
    <row r="9" spans="1:26" x14ac:dyDescent="0.25">
      <c r="A9" s="33"/>
      <c r="B9" s="18"/>
      <c r="C9" s="48"/>
      <c r="D9" s="19"/>
      <c r="E9" s="25"/>
      <c r="F9" s="44"/>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4"/>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4"/>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4" t="s">
        <v>47</v>
      </c>
      <c r="G12" s="7"/>
      <c r="H12" s="7"/>
      <c r="I12" s="7"/>
      <c r="J12" s="7"/>
      <c r="K12" s="7"/>
      <c r="L12" s="7"/>
      <c r="M12" s="7"/>
      <c r="N12" s="7"/>
      <c r="O12" s="7"/>
      <c r="P12" s="7"/>
      <c r="Q12" s="7"/>
      <c r="R12" s="7"/>
      <c r="S12" s="7"/>
      <c r="T12" s="7"/>
      <c r="U12" s="7"/>
      <c r="V12" s="7"/>
      <c r="W12" s="7"/>
      <c r="X12" s="7"/>
      <c r="Y12" s="7"/>
      <c r="Z12" s="7"/>
    </row>
    <row r="13" spans="1:26" x14ac:dyDescent="0.25">
      <c r="A13" s="45" t="s">
        <v>48</v>
      </c>
      <c r="B13" s="29" t="s">
        <v>26</v>
      </c>
      <c r="C13" s="46">
        <f>'C. Parameter Values'!C18</f>
        <v>0.12</v>
      </c>
      <c r="D13" s="19"/>
      <c r="E13" s="25"/>
      <c r="F13" s="44" t="s">
        <v>39</v>
      </c>
      <c r="G13" s="7"/>
      <c r="H13" s="7"/>
      <c r="I13" s="7"/>
      <c r="J13" s="7"/>
      <c r="K13" s="7"/>
      <c r="L13" s="7"/>
      <c r="M13" s="7"/>
      <c r="N13" s="7"/>
      <c r="O13" s="7"/>
      <c r="P13" s="7"/>
      <c r="Q13" s="7"/>
      <c r="R13" s="7"/>
      <c r="S13" s="7"/>
      <c r="T13" s="7"/>
      <c r="U13" s="7"/>
      <c r="V13" s="7"/>
      <c r="W13" s="7"/>
      <c r="X13" s="7"/>
      <c r="Y13" s="7"/>
      <c r="Z13" s="7"/>
    </row>
    <row r="14" spans="1:26" x14ac:dyDescent="0.25">
      <c r="A14" s="33" t="s">
        <v>49</v>
      </c>
      <c r="B14" s="18" t="s">
        <v>46</v>
      </c>
      <c r="C14" s="35" t="s">
        <v>41</v>
      </c>
      <c r="D14" s="19"/>
      <c r="E14" s="53">
        <f>E12-E12/(1+C13)</f>
        <v>0.48214285714285765</v>
      </c>
      <c r="F14" s="44"/>
      <c r="G14" s="7"/>
      <c r="H14" s="7"/>
      <c r="I14" s="7"/>
      <c r="J14" s="7"/>
      <c r="K14" s="7"/>
      <c r="L14" s="7"/>
      <c r="M14" s="7"/>
      <c r="N14" s="7"/>
      <c r="O14" s="7"/>
      <c r="P14" s="7"/>
      <c r="Q14" s="7"/>
      <c r="R14" s="7"/>
      <c r="S14" s="7"/>
      <c r="T14" s="7"/>
      <c r="U14" s="7"/>
      <c r="V14" s="7"/>
      <c r="W14" s="7"/>
      <c r="X14" s="7"/>
      <c r="Y14" s="7"/>
      <c r="Z14" s="7"/>
    </row>
    <row r="15" spans="1:26" x14ac:dyDescent="0.25">
      <c r="A15" s="52" t="s">
        <v>51</v>
      </c>
      <c r="B15" s="18" t="s">
        <v>46</v>
      </c>
      <c r="C15" s="48" t="s">
        <v>41</v>
      </c>
      <c r="D15" s="19"/>
      <c r="E15" s="53">
        <f>E12-E14</f>
        <v>4.0178571428571423</v>
      </c>
      <c r="F15" s="44" t="s">
        <v>55</v>
      </c>
      <c r="G15" s="7"/>
      <c r="H15" s="7"/>
      <c r="I15" s="7"/>
      <c r="J15" s="7"/>
      <c r="K15" s="7"/>
      <c r="L15" s="7"/>
      <c r="M15" s="7"/>
      <c r="N15" s="7"/>
      <c r="O15" s="7"/>
      <c r="P15" s="7"/>
      <c r="Q15" s="7"/>
      <c r="R15" s="7"/>
      <c r="S15" s="7"/>
      <c r="T15" s="7"/>
      <c r="U15" s="7"/>
      <c r="V15" s="7"/>
      <c r="W15" s="7"/>
      <c r="X15" s="7"/>
      <c r="Y15" s="7"/>
      <c r="Z15" s="7"/>
    </row>
    <row r="16" spans="1:26" x14ac:dyDescent="0.25">
      <c r="A16" s="33" t="s">
        <v>56</v>
      </c>
      <c r="B16" s="18" t="s">
        <v>57</v>
      </c>
      <c r="C16" s="48" t="s">
        <v>41</v>
      </c>
      <c r="D16" s="19"/>
      <c r="E16" s="55">
        <f>E15*$C$6*2.2</f>
        <v>539.19642857142856</v>
      </c>
      <c r="F16" s="44" t="s">
        <v>60</v>
      </c>
      <c r="G16" s="7"/>
      <c r="H16" s="7"/>
      <c r="I16" s="7"/>
      <c r="J16" s="7"/>
      <c r="K16" s="7"/>
      <c r="L16" s="7"/>
      <c r="M16" s="7"/>
      <c r="N16" s="7"/>
      <c r="O16" s="7"/>
      <c r="P16" s="7"/>
      <c r="Q16" s="7"/>
      <c r="R16" s="7"/>
      <c r="S16" s="7"/>
      <c r="T16" s="7"/>
      <c r="U16" s="7"/>
      <c r="V16" s="7"/>
      <c r="W16" s="7"/>
      <c r="X16" s="7"/>
      <c r="Y16" s="7"/>
      <c r="Z16" s="7"/>
    </row>
    <row r="17" spans="1:26" x14ac:dyDescent="0.25">
      <c r="A17" s="45" t="s">
        <v>61</v>
      </c>
      <c r="B17" s="29"/>
      <c r="C17" s="56"/>
      <c r="D17" s="19"/>
      <c r="E17" s="55"/>
      <c r="F17" s="44"/>
      <c r="G17" s="7"/>
      <c r="H17" s="7"/>
      <c r="I17" s="7"/>
      <c r="J17" s="7"/>
      <c r="K17" s="7"/>
      <c r="L17" s="7"/>
      <c r="M17" s="7"/>
      <c r="N17" s="7"/>
      <c r="O17" s="7"/>
      <c r="P17" s="7"/>
      <c r="Q17" s="7"/>
      <c r="R17" s="7"/>
      <c r="S17" s="7"/>
      <c r="T17" s="7"/>
      <c r="U17" s="7"/>
      <c r="V17" s="7"/>
      <c r="W17" s="7"/>
      <c r="X17" s="7"/>
      <c r="Y17" s="7"/>
      <c r="Z17" s="7"/>
    </row>
    <row r="18" spans="1:26" x14ac:dyDescent="0.25">
      <c r="A18" s="45" t="s">
        <v>64</v>
      </c>
      <c r="B18" s="29" t="s">
        <v>65</v>
      </c>
      <c r="C18" s="57">
        <f>'C. Parameter Values'!C19</f>
        <v>995</v>
      </c>
      <c r="D18" s="19"/>
      <c r="E18" s="55"/>
      <c r="F18" s="44" t="s">
        <v>66</v>
      </c>
      <c r="G18" s="7"/>
      <c r="H18" s="7"/>
      <c r="I18" s="7"/>
      <c r="J18" s="7"/>
      <c r="K18" s="7"/>
      <c r="L18" s="7"/>
      <c r="M18" s="7"/>
      <c r="N18" s="7"/>
      <c r="O18" s="7"/>
      <c r="P18" s="7"/>
      <c r="Q18" s="7"/>
      <c r="R18" s="7"/>
      <c r="S18" s="7"/>
      <c r="T18" s="7"/>
      <c r="U18" s="7"/>
      <c r="V18" s="7"/>
      <c r="W18" s="7"/>
      <c r="X18" s="7"/>
      <c r="Y18" s="7"/>
      <c r="Z18" s="7"/>
    </row>
    <row r="19" spans="1:26" x14ac:dyDescent="0.25">
      <c r="A19" s="33" t="s">
        <v>68</v>
      </c>
      <c r="B19" s="18" t="s">
        <v>57</v>
      </c>
      <c r="C19" s="58" t="s">
        <v>41</v>
      </c>
      <c r="D19" s="19"/>
      <c r="E19" s="55">
        <f>C18/1000</f>
        <v>0.995</v>
      </c>
      <c r="F19" s="44" t="s">
        <v>71</v>
      </c>
      <c r="G19" s="7"/>
      <c r="H19" s="7"/>
      <c r="I19" s="7"/>
      <c r="J19" s="7"/>
      <c r="K19" s="7"/>
      <c r="L19" s="7"/>
      <c r="M19" s="7"/>
      <c r="N19" s="7"/>
      <c r="O19" s="7"/>
      <c r="P19" s="7"/>
      <c r="Q19" s="7"/>
      <c r="R19" s="7"/>
      <c r="S19" s="7"/>
      <c r="T19" s="7"/>
      <c r="U19" s="7"/>
      <c r="V19" s="7"/>
      <c r="W19" s="7"/>
      <c r="X19" s="7"/>
      <c r="Y19" s="7"/>
      <c r="Z19" s="7"/>
    </row>
    <row r="20" spans="1:26" x14ac:dyDescent="0.25">
      <c r="A20" s="52" t="s">
        <v>72</v>
      </c>
      <c r="B20" s="18" t="s">
        <v>57</v>
      </c>
      <c r="C20" s="48" t="s">
        <v>41</v>
      </c>
      <c r="D20" s="19"/>
      <c r="E20" s="55">
        <f>E16-E19</f>
        <v>538.20142857142855</v>
      </c>
      <c r="F20" s="44" t="s">
        <v>77</v>
      </c>
      <c r="G20" s="7"/>
      <c r="H20" s="7"/>
      <c r="I20" s="7"/>
      <c r="J20" s="7"/>
      <c r="K20" s="7"/>
      <c r="L20" s="7"/>
      <c r="M20" s="7"/>
      <c r="N20" s="7"/>
      <c r="O20" s="7"/>
      <c r="P20" s="7"/>
      <c r="Q20" s="7"/>
      <c r="R20" s="7"/>
      <c r="S20" s="7"/>
      <c r="T20" s="7"/>
      <c r="U20" s="7"/>
      <c r="V20" s="7"/>
      <c r="W20" s="7"/>
      <c r="X20" s="7"/>
      <c r="Y20" s="7"/>
      <c r="Z20" s="7"/>
    </row>
    <row r="21" spans="1:26" x14ac:dyDescent="0.25">
      <c r="A21" s="45" t="s">
        <v>78</v>
      </c>
      <c r="B21" s="29" t="s">
        <v>65</v>
      </c>
      <c r="C21" s="57">
        <f>'C. Parameter Values'!C20</f>
        <v>14.31</v>
      </c>
      <c r="D21" s="19"/>
      <c r="E21" s="55">
        <f>C21</f>
        <v>14.31</v>
      </c>
      <c r="F21" s="44" t="s">
        <v>80</v>
      </c>
      <c r="G21" s="7"/>
      <c r="H21" s="7"/>
      <c r="I21" s="7"/>
      <c r="J21" s="7"/>
      <c r="K21" s="7"/>
      <c r="L21" s="7"/>
      <c r="M21" s="7"/>
      <c r="N21" s="7"/>
      <c r="O21" s="7"/>
      <c r="P21" s="7"/>
      <c r="Q21" s="7"/>
      <c r="R21" s="7"/>
      <c r="S21" s="7"/>
      <c r="T21" s="7"/>
      <c r="U21" s="7"/>
      <c r="V21" s="7"/>
      <c r="W21" s="7"/>
      <c r="X21" s="7"/>
      <c r="Y21" s="7"/>
      <c r="Z21" s="7"/>
    </row>
    <row r="22" spans="1:26" x14ac:dyDescent="0.25">
      <c r="A22" s="52" t="s">
        <v>81</v>
      </c>
      <c r="B22" s="18" t="s">
        <v>57</v>
      </c>
      <c r="C22" s="48" t="s">
        <v>41</v>
      </c>
      <c r="D22" s="19"/>
      <c r="E22" s="55">
        <f>E20-E21</f>
        <v>523.89142857142861</v>
      </c>
      <c r="F22" s="44" t="s">
        <v>83</v>
      </c>
      <c r="G22" s="7"/>
      <c r="H22" s="7"/>
      <c r="I22" s="7"/>
      <c r="J22" s="7"/>
      <c r="K22" s="7"/>
      <c r="L22" s="7"/>
      <c r="M22" s="7"/>
      <c r="N22" s="7"/>
      <c r="O22" s="7"/>
      <c r="P22" s="7"/>
      <c r="Q22" s="7"/>
      <c r="R22" s="7"/>
      <c r="S22" s="7"/>
      <c r="T22" s="7"/>
      <c r="U22" s="7"/>
      <c r="V22" s="7"/>
      <c r="W22" s="7"/>
      <c r="X22" s="7"/>
      <c r="Y22" s="7"/>
      <c r="Z22" s="7"/>
    </row>
    <row r="23" spans="1:26" x14ac:dyDescent="0.25">
      <c r="A23" s="33" t="s">
        <v>86</v>
      </c>
      <c r="B23" s="18" t="s">
        <v>87</v>
      </c>
      <c r="C23" s="48" t="s">
        <v>41</v>
      </c>
      <c r="D23" s="19"/>
      <c r="E23" s="55">
        <f>E22*$C$8</f>
        <v>133.94951298701298</v>
      </c>
      <c r="F23" s="44"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4"/>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163" t="s">
        <v>41</v>
      </c>
      <c r="D25" s="164"/>
      <c r="E25" s="165">
        <f>'A2. 14% Scenario'!F24</f>
        <v>78.655681818181804</v>
      </c>
      <c r="F25" s="171" t="s">
        <v>151</v>
      </c>
      <c r="G25" s="7"/>
      <c r="H25" s="7"/>
      <c r="I25" s="7"/>
      <c r="J25" s="7"/>
      <c r="K25" s="7"/>
      <c r="L25" s="7"/>
      <c r="M25" s="7"/>
      <c r="N25" s="7"/>
      <c r="O25" s="7"/>
      <c r="P25" s="7"/>
      <c r="Q25" s="7"/>
      <c r="R25" s="7"/>
      <c r="S25" s="7"/>
      <c r="T25" s="7"/>
      <c r="U25" s="7"/>
      <c r="V25" s="7"/>
      <c r="W25" s="7"/>
      <c r="X25" s="7"/>
      <c r="Y25" s="7"/>
      <c r="Z25" s="7"/>
    </row>
    <row r="26" spans="1:26" x14ac:dyDescent="0.25">
      <c r="A26" s="45" t="s">
        <v>92</v>
      </c>
      <c r="B26" s="29" t="s">
        <v>26</v>
      </c>
      <c r="C26" s="32">
        <f>'C. Parameter Values'!C21</f>
        <v>0.15</v>
      </c>
      <c r="D26" s="19"/>
      <c r="E26" s="55"/>
      <c r="F26" s="44" t="s">
        <v>93</v>
      </c>
      <c r="G26" s="7"/>
      <c r="H26" s="7"/>
      <c r="I26" s="7"/>
      <c r="J26" s="7"/>
      <c r="K26" s="7"/>
      <c r="L26" s="7"/>
      <c r="M26" s="7"/>
      <c r="N26" s="7"/>
      <c r="O26" s="7"/>
      <c r="P26" s="7"/>
      <c r="Q26" s="7"/>
      <c r="R26" s="7"/>
      <c r="S26" s="7"/>
      <c r="T26" s="7"/>
      <c r="U26" s="7"/>
      <c r="V26" s="7"/>
      <c r="W26" s="7"/>
      <c r="X26" s="7"/>
      <c r="Y26" s="7"/>
      <c r="Z26" s="7"/>
    </row>
    <row r="27" spans="1:26" x14ac:dyDescent="0.25">
      <c r="A27" s="33" t="s">
        <v>94</v>
      </c>
      <c r="B27" s="18" t="s">
        <v>87</v>
      </c>
      <c r="C27" s="48" t="s">
        <v>41</v>
      </c>
      <c r="D27" s="19"/>
      <c r="E27" s="55">
        <f>C26*E25</f>
        <v>11.79835227272727</v>
      </c>
      <c r="F27" s="44"/>
      <c r="G27" s="7"/>
      <c r="H27" s="7"/>
      <c r="I27" s="7"/>
      <c r="J27" s="7"/>
      <c r="K27" s="7"/>
      <c r="L27" s="7"/>
      <c r="M27" s="7"/>
      <c r="N27" s="7"/>
      <c r="O27" s="7"/>
      <c r="P27" s="7"/>
      <c r="Q27" s="7"/>
      <c r="R27" s="7"/>
      <c r="S27" s="7"/>
      <c r="T27" s="7"/>
      <c r="U27" s="7"/>
      <c r="V27" s="7"/>
      <c r="W27" s="7"/>
      <c r="X27" s="7"/>
      <c r="Y27" s="7"/>
      <c r="Z27" s="7"/>
    </row>
    <row r="28" spans="1:26" x14ac:dyDescent="0.25">
      <c r="A28" s="52" t="s">
        <v>96</v>
      </c>
      <c r="B28" s="68" t="s">
        <v>87</v>
      </c>
      <c r="C28" s="69" t="s">
        <v>41</v>
      </c>
      <c r="D28" s="70"/>
      <c r="E28" s="74">
        <f>E25+E27</f>
        <v>90.454034090909076</v>
      </c>
      <c r="F28" s="75" t="s">
        <v>97</v>
      </c>
      <c r="G28" s="7"/>
      <c r="H28" s="7"/>
      <c r="I28" s="7"/>
      <c r="J28" s="7"/>
      <c r="K28" s="7"/>
      <c r="L28" s="7"/>
      <c r="M28" s="7"/>
      <c r="N28" s="7"/>
      <c r="O28" s="7"/>
      <c r="P28" s="7"/>
      <c r="Q28" s="7"/>
      <c r="R28" s="7"/>
      <c r="S28" s="7"/>
      <c r="T28" s="7"/>
      <c r="U28" s="7"/>
      <c r="V28" s="7"/>
      <c r="W28" s="7"/>
      <c r="X28" s="7"/>
      <c r="Y28" s="7"/>
      <c r="Z28" s="7"/>
    </row>
    <row r="29" spans="1:26" x14ac:dyDescent="0.25">
      <c r="A29" s="33" t="s">
        <v>98</v>
      </c>
      <c r="B29" s="18" t="s">
        <v>57</v>
      </c>
      <c r="C29" s="48" t="s">
        <v>41</v>
      </c>
      <c r="D29" s="70"/>
      <c r="E29" s="55">
        <f>E28/C8</f>
        <v>353.77577777777771</v>
      </c>
      <c r="F29" s="44"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166">
        <f>E23-E28</f>
        <v>43.495478896103904</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167">
        <f>E30/C8</f>
        <v>170.11565079365081</v>
      </c>
      <c r="F31" s="213" t="s">
        <v>170</v>
      </c>
      <c r="G31" s="7"/>
      <c r="H31" s="7"/>
      <c r="I31" s="7"/>
      <c r="J31" s="7"/>
      <c r="K31" s="7"/>
      <c r="L31" s="7"/>
      <c r="M31" s="7"/>
      <c r="N31" s="7"/>
      <c r="O31" s="7"/>
      <c r="P31" s="7"/>
      <c r="Q31" s="7"/>
      <c r="R31" s="7"/>
      <c r="S31" s="7"/>
      <c r="T31" s="7"/>
      <c r="U31" s="7"/>
      <c r="V31" s="7"/>
      <c r="W31" s="7"/>
      <c r="X31" s="7"/>
      <c r="Y31" s="7"/>
      <c r="Z31" s="7"/>
    </row>
    <row r="32" spans="1:26"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x14ac:dyDescent="0.25">
      <c r="A33" s="204" t="s">
        <v>166</v>
      </c>
      <c r="B33" s="205" t="s">
        <v>57</v>
      </c>
      <c r="C33" s="208" t="s">
        <v>167</v>
      </c>
      <c r="D33" s="206"/>
      <c r="E33" s="214">
        <f>E48</f>
        <v>161.10271252204592</v>
      </c>
      <c r="F33" s="212" t="s">
        <v>169</v>
      </c>
      <c r="G33" s="7"/>
      <c r="H33" s="7"/>
      <c r="I33" s="7"/>
      <c r="J33" s="7"/>
      <c r="K33" s="7"/>
      <c r="L33" s="7"/>
      <c r="M33" s="7"/>
      <c r="N33" s="7"/>
      <c r="O33" s="7"/>
      <c r="P33" s="7"/>
      <c r="Q33" s="7"/>
      <c r="R33" s="7"/>
      <c r="S33" s="7"/>
      <c r="T33" s="7"/>
      <c r="U33" s="7"/>
      <c r="V33" s="7"/>
      <c r="W33" s="7"/>
      <c r="X33" s="7"/>
      <c r="Y33" s="7"/>
      <c r="Z33" s="7"/>
    </row>
    <row r="34" spans="1:26"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97" t="s">
        <v>118</v>
      </c>
      <c r="B43" s="98" t="s">
        <v>87</v>
      </c>
      <c r="C43" s="99" t="s">
        <v>41</v>
      </c>
      <c r="D43" s="100"/>
      <c r="E43" s="168">
        <f>(('A2. 14% Scenario'!E24*4)+('A1. Farmers - 18% Scenario'!F24*8))/12</f>
        <v>80.960126262626261</v>
      </c>
      <c r="F43" s="169" t="s">
        <v>152</v>
      </c>
      <c r="G43" s="100"/>
      <c r="H43" s="7"/>
      <c r="I43" s="7"/>
      <c r="J43" s="7"/>
      <c r="K43" s="7"/>
      <c r="L43" s="7"/>
      <c r="M43" s="7"/>
      <c r="N43" s="7"/>
      <c r="O43" s="7"/>
      <c r="P43" s="7"/>
      <c r="Q43" s="7"/>
      <c r="R43" s="7"/>
      <c r="S43" s="7"/>
      <c r="T43" s="7"/>
      <c r="U43" s="7"/>
      <c r="V43" s="7"/>
      <c r="W43" s="7"/>
      <c r="X43" s="7"/>
      <c r="Y43" s="7"/>
      <c r="Z43" s="7"/>
    </row>
    <row r="44" spans="1:26" x14ac:dyDescent="0.25">
      <c r="A44" s="97" t="s">
        <v>119</v>
      </c>
      <c r="B44" s="98" t="s">
        <v>87</v>
      </c>
      <c r="C44" s="99" t="s">
        <v>41</v>
      </c>
      <c r="D44" s="100"/>
      <c r="E44" s="101">
        <f>$E$27</f>
        <v>11.79835227272727</v>
      </c>
      <c r="F44" s="160" t="s">
        <v>148</v>
      </c>
      <c r="G44" s="100"/>
      <c r="H44" s="7"/>
      <c r="I44" s="7"/>
      <c r="J44" s="7"/>
      <c r="K44" s="7"/>
      <c r="L44" s="7"/>
      <c r="M44" s="7"/>
      <c r="N44" s="7"/>
      <c r="O44" s="7"/>
      <c r="P44" s="7"/>
      <c r="Q44" s="7"/>
      <c r="R44" s="7"/>
      <c r="S44" s="7"/>
      <c r="T44" s="7"/>
      <c r="U44" s="7"/>
      <c r="V44" s="7"/>
      <c r="W44" s="7"/>
      <c r="X44" s="7"/>
      <c r="Y44" s="7"/>
      <c r="Z44" s="7"/>
    </row>
    <row r="45" spans="1:26" x14ac:dyDescent="0.25">
      <c r="A45" s="97" t="s">
        <v>120</v>
      </c>
      <c r="B45" s="98" t="s">
        <v>87</v>
      </c>
      <c r="C45" s="99" t="s">
        <v>41</v>
      </c>
      <c r="D45" s="100"/>
      <c r="E45" s="101">
        <f>E43+E44</f>
        <v>92.758478535353532</v>
      </c>
      <c r="F45" s="100" t="s">
        <v>121</v>
      </c>
      <c r="G45" s="100"/>
      <c r="H45" s="7"/>
      <c r="I45" s="7"/>
      <c r="J45" s="7"/>
      <c r="K45" s="7"/>
      <c r="L45" s="7"/>
      <c r="M45" s="7"/>
      <c r="N45" s="7"/>
      <c r="O45" s="7"/>
      <c r="P45" s="7"/>
      <c r="Q45" s="7"/>
      <c r="R45" s="7"/>
      <c r="S45" s="7"/>
      <c r="T45" s="7"/>
      <c r="U45" s="7"/>
      <c r="V45" s="7"/>
      <c r="W45" s="7"/>
      <c r="X45" s="7"/>
      <c r="Y45" s="7"/>
      <c r="Z45" s="7"/>
    </row>
    <row r="46" spans="1:26" x14ac:dyDescent="0.25">
      <c r="A46" s="97" t="s">
        <v>122</v>
      </c>
      <c r="B46" s="98" t="s">
        <v>57</v>
      </c>
      <c r="C46" s="99" t="s">
        <v>41</v>
      </c>
      <c r="D46" s="100"/>
      <c r="E46" s="101">
        <f>E45*(1/$C$8)</f>
        <v>362.78871604938269</v>
      </c>
      <c r="F46" s="100" t="s">
        <v>99</v>
      </c>
      <c r="G46" s="100"/>
      <c r="H46" s="7"/>
      <c r="I46" s="7"/>
      <c r="J46" s="7"/>
      <c r="K46" s="7"/>
      <c r="L46" s="7"/>
      <c r="M46" s="7"/>
      <c r="N46" s="7"/>
      <c r="O46" s="7"/>
      <c r="P46" s="7"/>
      <c r="Q46" s="7"/>
      <c r="R46" s="7"/>
      <c r="S46" s="7"/>
      <c r="T46" s="7"/>
      <c r="U46" s="7"/>
      <c r="V46" s="7"/>
      <c r="W46" s="7"/>
      <c r="X46" s="7"/>
      <c r="Y46" s="7"/>
      <c r="Z46" s="7"/>
    </row>
    <row r="47" spans="1:26"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x14ac:dyDescent="0.25">
      <c r="A48" s="102" t="s">
        <v>125</v>
      </c>
      <c r="B48" s="98" t="s">
        <v>57</v>
      </c>
      <c r="C48" s="99" t="s">
        <v>41</v>
      </c>
      <c r="D48" s="100"/>
      <c r="E48" s="170">
        <f>E47-E46</f>
        <v>161.10271252204592</v>
      </c>
      <c r="F48" s="100" t="s">
        <v>126</v>
      </c>
      <c r="G48" s="100"/>
      <c r="H48" s="7"/>
      <c r="I48" s="7"/>
      <c r="J48" s="7"/>
      <c r="K48" s="7"/>
      <c r="L48" s="7"/>
      <c r="M48" s="7"/>
      <c r="N48" s="7"/>
      <c r="O48" s="7"/>
      <c r="P48" s="7"/>
      <c r="Q48" s="7"/>
      <c r="R48" s="7"/>
      <c r="S48" s="7"/>
      <c r="T48" s="7"/>
      <c r="U48" s="7"/>
      <c r="V48" s="7"/>
      <c r="W48" s="7"/>
      <c r="X48" s="7"/>
      <c r="Y48" s="7"/>
      <c r="Z48" s="7"/>
    </row>
    <row r="49" spans="1:26"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sheetData>
  <customSheetViews>
    <customSheetView guid="{6A5ED10D-674E-B84B-813A-AABE6D4985FB}" topLeftCell="A25">
      <selection activeCell="E47" sqref="E47"/>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6"/>
  <sheetViews>
    <sheetView topLeftCell="A13" workbookViewId="0">
      <selection activeCell="A33" sqref="A33"/>
    </sheetView>
  </sheetViews>
  <sheetFormatPr defaultColWidth="11.125" defaultRowHeight="15.75"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x14ac:dyDescent="0.25">
      <c r="A6" s="28" t="s">
        <v>18</v>
      </c>
      <c r="B6" s="29" t="s">
        <v>22</v>
      </c>
      <c r="C6" s="30">
        <f>'C. Parameter Values'!C15</f>
        <v>61</v>
      </c>
      <c r="D6" s="19"/>
      <c r="E6" s="25"/>
      <c r="F6" s="44" t="s">
        <v>31</v>
      </c>
      <c r="G6" s="7"/>
      <c r="H6" s="7"/>
      <c r="I6" s="7"/>
      <c r="J6" s="7"/>
      <c r="K6" s="7"/>
      <c r="L6" s="7"/>
      <c r="M6" s="7"/>
      <c r="N6" s="7"/>
      <c r="O6" s="7"/>
      <c r="P6" s="7"/>
      <c r="Q6" s="7"/>
      <c r="R6" s="7"/>
      <c r="S6" s="7"/>
      <c r="T6" s="7"/>
      <c r="U6" s="7"/>
      <c r="V6" s="7"/>
      <c r="W6" s="7"/>
      <c r="X6" s="7"/>
      <c r="Y6" s="7"/>
      <c r="Z6" s="7"/>
    </row>
    <row r="7" spans="1:26"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x14ac:dyDescent="0.25">
      <c r="A8" s="33" t="s">
        <v>37</v>
      </c>
      <c r="B8" s="18" t="s">
        <v>38</v>
      </c>
      <c r="C8" s="47">
        <f>C7/(80*2.2)</f>
        <v>0.25568181818181818</v>
      </c>
      <c r="D8" s="19"/>
      <c r="E8" s="25"/>
      <c r="F8" s="44" t="s">
        <v>42</v>
      </c>
      <c r="G8" s="7"/>
      <c r="H8" s="7"/>
      <c r="I8" s="7"/>
      <c r="J8" s="7"/>
      <c r="K8" s="7"/>
      <c r="L8" s="7"/>
      <c r="M8" s="7"/>
      <c r="N8" s="7"/>
      <c r="O8" s="7"/>
      <c r="P8" s="7"/>
      <c r="Q8" s="7"/>
      <c r="R8" s="7"/>
      <c r="S8" s="7"/>
      <c r="T8" s="7"/>
      <c r="U8" s="7"/>
      <c r="V8" s="7"/>
      <c r="W8" s="7"/>
      <c r="X8" s="7"/>
      <c r="Y8" s="7"/>
      <c r="Z8" s="7"/>
    </row>
    <row r="9" spans="1:26" x14ac:dyDescent="0.25">
      <c r="A9" s="33"/>
      <c r="B9" s="18"/>
      <c r="C9" s="48"/>
      <c r="D9" s="19"/>
      <c r="E9" s="25"/>
      <c r="F9" s="44"/>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4"/>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4"/>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4" t="s">
        <v>47</v>
      </c>
      <c r="G12" s="7"/>
      <c r="H12" s="7"/>
      <c r="I12" s="7"/>
      <c r="J12" s="7"/>
      <c r="K12" s="7"/>
      <c r="L12" s="7"/>
      <c r="M12" s="7"/>
      <c r="N12" s="7"/>
      <c r="O12" s="7"/>
      <c r="P12" s="7"/>
      <c r="Q12" s="7"/>
      <c r="R12" s="7"/>
      <c r="S12" s="7"/>
      <c r="T12" s="7"/>
      <c r="U12" s="7"/>
      <c r="V12" s="7"/>
      <c r="W12" s="7"/>
      <c r="X12" s="7"/>
      <c r="Y12" s="7"/>
      <c r="Z12" s="7"/>
    </row>
    <row r="13" spans="1:26" x14ac:dyDescent="0.25">
      <c r="A13" s="45" t="s">
        <v>48</v>
      </c>
      <c r="B13" s="29" t="s">
        <v>26</v>
      </c>
      <c r="C13" s="46">
        <f>'C. Parameter Values'!C18</f>
        <v>0.12</v>
      </c>
      <c r="D13" s="19"/>
      <c r="E13" s="25"/>
      <c r="F13" s="44" t="s">
        <v>39</v>
      </c>
      <c r="G13" s="7"/>
      <c r="H13" s="7"/>
      <c r="I13" s="7"/>
      <c r="J13" s="7"/>
      <c r="K13" s="7"/>
      <c r="L13" s="7"/>
      <c r="M13" s="7"/>
      <c r="N13" s="7"/>
      <c r="O13" s="7"/>
      <c r="P13" s="7"/>
      <c r="Q13" s="7"/>
      <c r="R13" s="7"/>
      <c r="S13" s="7"/>
      <c r="T13" s="7"/>
      <c r="U13" s="7"/>
      <c r="V13" s="7"/>
      <c r="W13" s="7"/>
      <c r="X13" s="7"/>
      <c r="Y13" s="7"/>
      <c r="Z13" s="7"/>
    </row>
    <row r="14" spans="1:26" x14ac:dyDescent="0.25">
      <c r="A14" s="33" t="s">
        <v>49</v>
      </c>
      <c r="B14" s="18" t="s">
        <v>46</v>
      </c>
      <c r="C14" s="35" t="s">
        <v>41</v>
      </c>
      <c r="D14" s="19"/>
      <c r="E14" s="53">
        <f>E12-E12/(1+C13)</f>
        <v>0.48214285714285765</v>
      </c>
      <c r="F14" s="44"/>
      <c r="G14" s="7"/>
      <c r="H14" s="7"/>
      <c r="I14" s="7"/>
      <c r="J14" s="7"/>
      <c r="K14" s="7"/>
      <c r="L14" s="7"/>
      <c r="M14" s="7"/>
      <c r="N14" s="7"/>
      <c r="O14" s="7"/>
      <c r="P14" s="7"/>
      <c r="Q14" s="7"/>
      <c r="R14" s="7"/>
      <c r="S14" s="7"/>
      <c r="T14" s="7"/>
      <c r="U14" s="7"/>
      <c r="V14" s="7"/>
      <c r="W14" s="7"/>
      <c r="X14" s="7"/>
      <c r="Y14" s="7"/>
      <c r="Z14" s="7"/>
    </row>
    <row r="15" spans="1:26" x14ac:dyDescent="0.25">
      <c r="A15" s="52" t="s">
        <v>51</v>
      </c>
      <c r="B15" s="18" t="s">
        <v>46</v>
      </c>
      <c r="C15" s="48" t="s">
        <v>41</v>
      </c>
      <c r="D15" s="19"/>
      <c r="E15" s="53">
        <f>E12-E14</f>
        <v>4.0178571428571423</v>
      </c>
      <c r="F15" s="44" t="s">
        <v>55</v>
      </c>
      <c r="G15" s="7"/>
      <c r="H15" s="7"/>
      <c r="I15" s="7"/>
      <c r="J15" s="7"/>
      <c r="K15" s="7"/>
      <c r="L15" s="7"/>
      <c r="M15" s="7"/>
      <c r="N15" s="7"/>
      <c r="O15" s="7"/>
      <c r="P15" s="7"/>
      <c r="Q15" s="7"/>
      <c r="R15" s="7"/>
      <c r="S15" s="7"/>
      <c r="T15" s="7"/>
      <c r="U15" s="7"/>
      <c r="V15" s="7"/>
      <c r="W15" s="7"/>
      <c r="X15" s="7"/>
      <c r="Y15" s="7"/>
      <c r="Z15" s="7"/>
    </row>
    <row r="16" spans="1:26" x14ac:dyDescent="0.25">
      <c r="A16" s="33" t="s">
        <v>56</v>
      </c>
      <c r="B16" s="18" t="s">
        <v>57</v>
      </c>
      <c r="C16" s="48" t="s">
        <v>41</v>
      </c>
      <c r="D16" s="19"/>
      <c r="E16" s="55">
        <f>E15*$C$6*2.2</f>
        <v>539.19642857142856</v>
      </c>
      <c r="F16" s="44" t="s">
        <v>60</v>
      </c>
      <c r="G16" s="7"/>
      <c r="H16" s="7"/>
      <c r="I16" s="7"/>
      <c r="J16" s="7"/>
      <c r="K16" s="7"/>
      <c r="L16" s="7"/>
      <c r="M16" s="7"/>
      <c r="N16" s="7"/>
      <c r="O16" s="7"/>
      <c r="P16" s="7"/>
      <c r="Q16" s="7"/>
      <c r="R16" s="7"/>
      <c r="S16" s="7"/>
      <c r="T16" s="7"/>
      <c r="U16" s="7"/>
      <c r="V16" s="7"/>
      <c r="W16" s="7"/>
      <c r="X16" s="7"/>
      <c r="Y16" s="7"/>
      <c r="Z16" s="7"/>
    </row>
    <row r="17" spans="1:26" x14ac:dyDescent="0.25">
      <c r="A17" s="45" t="s">
        <v>61</v>
      </c>
      <c r="B17" s="29"/>
      <c r="C17" s="56"/>
      <c r="D17" s="19"/>
      <c r="E17" s="55"/>
      <c r="F17" s="44"/>
      <c r="G17" s="7"/>
      <c r="H17" s="7"/>
      <c r="I17" s="7"/>
      <c r="J17" s="7"/>
      <c r="K17" s="7"/>
      <c r="L17" s="7"/>
      <c r="M17" s="7"/>
      <c r="N17" s="7"/>
      <c r="O17" s="7"/>
      <c r="P17" s="7"/>
      <c r="Q17" s="7"/>
      <c r="R17" s="7"/>
      <c r="S17" s="7"/>
      <c r="T17" s="7"/>
      <c r="U17" s="7"/>
      <c r="V17" s="7"/>
      <c r="W17" s="7"/>
      <c r="X17" s="7"/>
      <c r="Y17" s="7"/>
      <c r="Z17" s="7"/>
    </row>
    <row r="18" spans="1:26" x14ac:dyDescent="0.25">
      <c r="A18" s="45" t="s">
        <v>64</v>
      </c>
      <c r="B18" s="29" t="s">
        <v>65</v>
      </c>
      <c r="C18" s="57">
        <f>'C. Parameter Values'!C19</f>
        <v>995</v>
      </c>
      <c r="D18" s="19"/>
      <c r="E18" s="55"/>
      <c r="F18" s="44" t="s">
        <v>66</v>
      </c>
      <c r="G18" s="7"/>
      <c r="H18" s="7"/>
      <c r="I18" s="7"/>
      <c r="J18" s="7"/>
      <c r="K18" s="7"/>
      <c r="L18" s="7"/>
      <c r="M18" s="7"/>
      <c r="N18" s="7"/>
      <c r="O18" s="7"/>
      <c r="P18" s="7"/>
      <c r="Q18" s="7"/>
      <c r="R18" s="7"/>
      <c r="S18" s="7"/>
      <c r="T18" s="7"/>
      <c r="U18" s="7"/>
      <c r="V18" s="7"/>
      <c r="W18" s="7"/>
      <c r="X18" s="7"/>
      <c r="Y18" s="7"/>
      <c r="Z18" s="7"/>
    </row>
    <row r="19" spans="1:26" x14ac:dyDescent="0.25">
      <c r="A19" s="33" t="s">
        <v>68</v>
      </c>
      <c r="B19" s="18" t="s">
        <v>57</v>
      </c>
      <c r="C19" s="58" t="s">
        <v>41</v>
      </c>
      <c r="D19" s="19"/>
      <c r="E19" s="55">
        <f>C18/1000</f>
        <v>0.995</v>
      </c>
      <c r="F19" s="44" t="s">
        <v>71</v>
      </c>
      <c r="G19" s="7"/>
      <c r="H19" s="7"/>
      <c r="I19" s="7"/>
      <c r="J19" s="7"/>
      <c r="K19" s="7"/>
      <c r="L19" s="7"/>
      <c r="M19" s="7"/>
      <c r="N19" s="7"/>
      <c r="O19" s="7"/>
      <c r="P19" s="7"/>
      <c r="Q19" s="7"/>
      <c r="R19" s="7"/>
      <c r="S19" s="7"/>
      <c r="T19" s="7"/>
      <c r="U19" s="7"/>
      <c r="V19" s="7"/>
      <c r="W19" s="7"/>
      <c r="X19" s="7"/>
      <c r="Y19" s="7"/>
      <c r="Z19" s="7"/>
    </row>
    <row r="20" spans="1:26" x14ac:dyDescent="0.25">
      <c r="A20" s="52" t="s">
        <v>72</v>
      </c>
      <c r="B20" s="18" t="s">
        <v>57</v>
      </c>
      <c r="C20" s="48" t="s">
        <v>41</v>
      </c>
      <c r="D20" s="19"/>
      <c r="E20" s="55">
        <f>E16-E19</f>
        <v>538.20142857142855</v>
      </c>
      <c r="F20" s="44" t="s">
        <v>77</v>
      </c>
      <c r="G20" s="7"/>
      <c r="H20" s="7"/>
      <c r="I20" s="7"/>
      <c r="J20" s="7"/>
      <c r="K20" s="7"/>
      <c r="L20" s="7"/>
      <c r="M20" s="7"/>
      <c r="N20" s="7"/>
      <c r="O20" s="7"/>
      <c r="P20" s="7"/>
      <c r="Q20" s="7"/>
      <c r="R20" s="7"/>
      <c r="S20" s="7"/>
      <c r="T20" s="7"/>
      <c r="U20" s="7"/>
      <c r="V20" s="7"/>
      <c r="W20" s="7"/>
      <c r="X20" s="7"/>
      <c r="Y20" s="7"/>
      <c r="Z20" s="7"/>
    </row>
    <row r="21" spans="1:26" x14ac:dyDescent="0.25">
      <c r="A21" s="45" t="s">
        <v>78</v>
      </c>
      <c r="B21" s="29" t="s">
        <v>65</v>
      </c>
      <c r="C21" s="57">
        <f>'C. Parameter Values'!C20</f>
        <v>14.31</v>
      </c>
      <c r="D21" s="19"/>
      <c r="E21" s="55">
        <f>C21</f>
        <v>14.31</v>
      </c>
      <c r="F21" s="44" t="s">
        <v>80</v>
      </c>
      <c r="G21" s="7"/>
      <c r="H21" s="7"/>
      <c r="I21" s="7"/>
      <c r="J21" s="7"/>
      <c r="K21" s="7"/>
      <c r="L21" s="7"/>
      <c r="M21" s="7"/>
      <c r="N21" s="7"/>
      <c r="O21" s="7"/>
      <c r="P21" s="7"/>
      <c r="Q21" s="7"/>
      <c r="R21" s="7"/>
      <c r="S21" s="7"/>
      <c r="T21" s="7"/>
      <c r="U21" s="7"/>
      <c r="V21" s="7"/>
      <c r="W21" s="7"/>
      <c r="X21" s="7"/>
      <c r="Y21" s="7"/>
      <c r="Z21" s="7"/>
    </row>
    <row r="22" spans="1:26" x14ac:dyDescent="0.25">
      <c r="A22" s="52" t="s">
        <v>81</v>
      </c>
      <c r="B22" s="18" t="s">
        <v>57</v>
      </c>
      <c r="C22" s="48" t="s">
        <v>41</v>
      </c>
      <c r="D22" s="19"/>
      <c r="E22" s="55">
        <f>E20-E21</f>
        <v>523.89142857142861</v>
      </c>
      <c r="F22" s="44" t="s">
        <v>83</v>
      </c>
      <c r="G22" s="7"/>
      <c r="H22" s="7"/>
      <c r="I22" s="7"/>
      <c r="J22" s="7"/>
      <c r="K22" s="7"/>
      <c r="L22" s="7"/>
      <c r="M22" s="7"/>
      <c r="N22" s="7"/>
      <c r="O22" s="7"/>
      <c r="P22" s="7"/>
      <c r="Q22" s="7"/>
      <c r="R22" s="7"/>
      <c r="S22" s="7"/>
      <c r="T22" s="7"/>
      <c r="U22" s="7"/>
      <c r="V22" s="7"/>
      <c r="W22" s="7"/>
      <c r="X22" s="7"/>
      <c r="Y22" s="7"/>
      <c r="Z22" s="7"/>
    </row>
    <row r="23" spans="1:26" x14ac:dyDescent="0.25">
      <c r="A23" s="33" t="s">
        <v>86</v>
      </c>
      <c r="B23" s="18" t="s">
        <v>87</v>
      </c>
      <c r="C23" s="48" t="s">
        <v>41</v>
      </c>
      <c r="D23" s="19"/>
      <c r="E23" s="55">
        <f>E22*$C$8</f>
        <v>133.94951298701298</v>
      </c>
      <c r="F23" s="44"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4"/>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163" t="s">
        <v>41</v>
      </c>
      <c r="D25" s="164"/>
      <c r="E25" s="165">
        <f>'A3. 10% Scenario'!F24</f>
        <v>82.352651515151493</v>
      </c>
      <c r="F25" s="171" t="s">
        <v>153</v>
      </c>
      <c r="G25" s="7"/>
      <c r="H25" s="7"/>
      <c r="I25" s="7"/>
      <c r="J25" s="7"/>
      <c r="K25" s="7"/>
      <c r="L25" s="7"/>
      <c r="M25" s="7"/>
      <c r="N25" s="7"/>
      <c r="O25" s="7"/>
      <c r="P25" s="7"/>
      <c r="Q25" s="7"/>
      <c r="R25" s="7"/>
      <c r="S25" s="7"/>
      <c r="T25" s="7"/>
      <c r="U25" s="7"/>
      <c r="V25" s="7"/>
      <c r="W25" s="7"/>
      <c r="X25" s="7"/>
      <c r="Y25" s="7"/>
      <c r="Z25" s="7"/>
    </row>
    <row r="26" spans="1:26" x14ac:dyDescent="0.25">
      <c r="A26" s="45" t="s">
        <v>92</v>
      </c>
      <c r="B26" s="29" t="s">
        <v>26</v>
      </c>
      <c r="C26" s="32">
        <f>'C. Parameter Values'!C21</f>
        <v>0.15</v>
      </c>
      <c r="D26" s="19"/>
      <c r="E26" s="55"/>
      <c r="F26" s="44" t="s">
        <v>93</v>
      </c>
      <c r="G26" s="7"/>
      <c r="H26" s="7"/>
      <c r="I26" s="7"/>
      <c r="J26" s="7"/>
      <c r="K26" s="7"/>
      <c r="L26" s="7"/>
      <c r="M26" s="7"/>
      <c r="N26" s="7"/>
      <c r="O26" s="7"/>
      <c r="P26" s="7"/>
      <c r="Q26" s="7"/>
      <c r="R26" s="7"/>
      <c r="S26" s="7"/>
      <c r="T26" s="7"/>
      <c r="U26" s="7"/>
      <c r="V26" s="7"/>
      <c r="W26" s="7"/>
      <c r="X26" s="7"/>
      <c r="Y26" s="7"/>
      <c r="Z26" s="7"/>
    </row>
    <row r="27" spans="1:26" x14ac:dyDescent="0.25">
      <c r="A27" s="33" t="s">
        <v>94</v>
      </c>
      <c r="B27" s="18" t="s">
        <v>87</v>
      </c>
      <c r="C27" s="48" t="s">
        <v>41</v>
      </c>
      <c r="D27" s="19"/>
      <c r="E27" s="55">
        <f>C26*E25</f>
        <v>12.352897727272724</v>
      </c>
      <c r="F27" s="44"/>
      <c r="G27" s="7"/>
      <c r="H27" s="7"/>
      <c r="I27" s="7"/>
      <c r="J27" s="7"/>
      <c r="K27" s="7"/>
      <c r="L27" s="7"/>
      <c r="M27" s="7"/>
      <c r="N27" s="7"/>
      <c r="O27" s="7"/>
      <c r="P27" s="7"/>
      <c r="Q27" s="7"/>
      <c r="R27" s="7"/>
      <c r="S27" s="7"/>
      <c r="T27" s="7"/>
      <c r="U27" s="7"/>
      <c r="V27" s="7"/>
      <c r="W27" s="7"/>
      <c r="X27" s="7"/>
      <c r="Y27" s="7"/>
      <c r="Z27" s="7"/>
    </row>
    <row r="28" spans="1:26" x14ac:dyDescent="0.25">
      <c r="A28" s="52" t="s">
        <v>96</v>
      </c>
      <c r="B28" s="68" t="s">
        <v>87</v>
      </c>
      <c r="C28" s="69" t="s">
        <v>41</v>
      </c>
      <c r="D28" s="70"/>
      <c r="E28" s="74">
        <f>E25+E27</f>
        <v>94.705549242424212</v>
      </c>
      <c r="F28" s="75" t="s">
        <v>97</v>
      </c>
      <c r="G28" s="7"/>
      <c r="H28" s="7"/>
      <c r="I28" s="7"/>
      <c r="J28" s="7"/>
      <c r="K28" s="7"/>
      <c r="L28" s="7"/>
      <c r="M28" s="7"/>
      <c r="N28" s="7"/>
      <c r="O28" s="7"/>
      <c r="P28" s="7"/>
      <c r="Q28" s="7"/>
      <c r="R28" s="7"/>
      <c r="S28" s="7"/>
      <c r="T28" s="7"/>
      <c r="U28" s="7"/>
      <c r="V28" s="7"/>
      <c r="W28" s="7"/>
      <c r="X28" s="7"/>
      <c r="Y28" s="7"/>
      <c r="Z28" s="7"/>
    </row>
    <row r="29" spans="1:26" x14ac:dyDescent="0.25">
      <c r="A29" s="33" t="s">
        <v>98</v>
      </c>
      <c r="B29" s="18" t="s">
        <v>57</v>
      </c>
      <c r="C29" s="48" t="s">
        <v>41</v>
      </c>
      <c r="D29" s="70"/>
      <c r="E29" s="55">
        <f>E28/C8</f>
        <v>370.40392592592582</v>
      </c>
      <c r="F29" s="44"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166">
        <f>E23-E28</f>
        <v>39.243963744588768</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167">
        <f>E30/C8</f>
        <v>153.48750264550273</v>
      </c>
      <c r="F31" s="213" t="s">
        <v>170</v>
      </c>
      <c r="G31" s="7"/>
      <c r="H31" s="7"/>
      <c r="I31" s="7"/>
      <c r="J31" s="7"/>
      <c r="K31" s="7"/>
      <c r="L31" s="7"/>
      <c r="M31" s="7"/>
      <c r="N31" s="7"/>
      <c r="O31" s="7"/>
      <c r="P31" s="7"/>
      <c r="Q31" s="7"/>
      <c r="R31" s="7"/>
      <c r="S31" s="7"/>
      <c r="T31" s="7"/>
      <c r="U31" s="7"/>
      <c r="V31" s="7"/>
      <c r="W31" s="7"/>
      <c r="X31" s="7"/>
      <c r="Y31" s="7"/>
      <c r="Z31" s="7"/>
    </row>
    <row r="32" spans="1:26"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x14ac:dyDescent="0.25">
      <c r="A33" s="204" t="s">
        <v>166</v>
      </c>
      <c r="B33" s="205" t="s">
        <v>57</v>
      </c>
      <c r="C33" s="208" t="s">
        <v>167</v>
      </c>
      <c r="D33" s="206"/>
      <c r="E33" s="214">
        <f>E48</f>
        <v>133.96750264550286</v>
      </c>
      <c r="F33" s="212" t="s">
        <v>169</v>
      </c>
      <c r="G33" s="7"/>
      <c r="H33" s="7"/>
      <c r="I33" s="7"/>
      <c r="J33" s="7"/>
      <c r="K33" s="7"/>
      <c r="L33" s="7"/>
      <c r="M33" s="7"/>
      <c r="N33" s="7"/>
      <c r="O33" s="7"/>
      <c r="P33" s="7"/>
      <c r="Q33" s="7"/>
      <c r="R33" s="7"/>
      <c r="S33" s="7"/>
      <c r="T33" s="7"/>
      <c r="U33" s="7"/>
      <c r="V33" s="7"/>
      <c r="W33" s="7"/>
      <c r="X33" s="7"/>
      <c r="Y33" s="7"/>
      <c r="Z33" s="7"/>
    </row>
    <row r="34" spans="1:26"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97" t="s">
        <v>118</v>
      </c>
      <c r="B43" s="98" t="s">
        <v>87</v>
      </c>
      <c r="C43" s="99" t="s">
        <v>41</v>
      </c>
      <c r="D43" s="100"/>
      <c r="E43" s="168">
        <f>(('A3. 10% Scenario'!E24*4)+('A3. 10% Scenario'!F24*8))/12</f>
        <v>87.343560606060578</v>
      </c>
      <c r="F43" s="169" t="s">
        <v>154</v>
      </c>
      <c r="G43" s="100"/>
      <c r="H43" s="7"/>
      <c r="I43" s="7"/>
      <c r="J43" s="7"/>
      <c r="K43" s="7"/>
      <c r="L43" s="7"/>
      <c r="M43" s="7"/>
      <c r="N43" s="7"/>
      <c r="O43" s="7"/>
      <c r="P43" s="7"/>
      <c r="Q43" s="7"/>
      <c r="R43" s="7"/>
      <c r="S43" s="7"/>
      <c r="T43" s="7"/>
      <c r="U43" s="7"/>
      <c r="V43" s="7"/>
      <c r="W43" s="7"/>
      <c r="X43" s="7"/>
      <c r="Y43" s="7"/>
      <c r="Z43" s="7"/>
    </row>
    <row r="44" spans="1:26" x14ac:dyDescent="0.25">
      <c r="A44" s="97" t="s">
        <v>119</v>
      </c>
      <c r="B44" s="98" t="s">
        <v>87</v>
      </c>
      <c r="C44" s="99" t="s">
        <v>41</v>
      </c>
      <c r="D44" s="100"/>
      <c r="E44" s="101">
        <f>$E$27</f>
        <v>12.352897727272724</v>
      </c>
      <c r="F44" s="160" t="s">
        <v>148</v>
      </c>
      <c r="G44" s="100"/>
      <c r="H44" s="7"/>
      <c r="I44" s="7"/>
      <c r="J44" s="7"/>
      <c r="K44" s="7"/>
      <c r="L44" s="7"/>
      <c r="M44" s="7"/>
      <c r="N44" s="7"/>
      <c r="O44" s="7"/>
      <c r="P44" s="7"/>
      <c r="Q44" s="7"/>
      <c r="R44" s="7"/>
      <c r="S44" s="7"/>
      <c r="T44" s="7"/>
      <c r="U44" s="7"/>
      <c r="V44" s="7"/>
      <c r="W44" s="7"/>
      <c r="X44" s="7"/>
      <c r="Y44" s="7"/>
      <c r="Z44" s="7"/>
    </row>
    <row r="45" spans="1:26" x14ac:dyDescent="0.25">
      <c r="A45" s="97" t="s">
        <v>120</v>
      </c>
      <c r="B45" s="98" t="s">
        <v>87</v>
      </c>
      <c r="C45" s="99" t="s">
        <v>41</v>
      </c>
      <c r="D45" s="100"/>
      <c r="E45" s="101">
        <f>E43+E44</f>
        <v>99.696458333333297</v>
      </c>
      <c r="F45" s="100" t="s">
        <v>121</v>
      </c>
      <c r="G45" s="100"/>
      <c r="H45" s="7"/>
      <c r="I45" s="7"/>
      <c r="J45" s="7"/>
      <c r="K45" s="7"/>
      <c r="L45" s="7"/>
      <c r="M45" s="7"/>
      <c r="N45" s="7"/>
      <c r="O45" s="7"/>
      <c r="P45" s="7"/>
      <c r="Q45" s="7"/>
      <c r="R45" s="7"/>
      <c r="S45" s="7"/>
      <c r="T45" s="7"/>
      <c r="U45" s="7"/>
      <c r="V45" s="7"/>
      <c r="W45" s="7"/>
      <c r="X45" s="7"/>
      <c r="Y45" s="7"/>
      <c r="Z45" s="7"/>
    </row>
    <row r="46" spans="1:26" x14ac:dyDescent="0.25">
      <c r="A46" s="97" t="s">
        <v>122</v>
      </c>
      <c r="B46" s="98" t="s">
        <v>57</v>
      </c>
      <c r="C46" s="99" t="s">
        <v>41</v>
      </c>
      <c r="D46" s="100"/>
      <c r="E46" s="101">
        <f>E45*(1/$C$8)</f>
        <v>389.92392592592574</v>
      </c>
      <c r="F46" s="100" t="s">
        <v>99</v>
      </c>
      <c r="G46" s="100"/>
      <c r="H46" s="7"/>
      <c r="I46" s="7"/>
      <c r="J46" s="7"/>
      <c r="K46" s="7"/>
      <c r="L46" s="7"/>
      <c r="M46" s="7"/>
      <c r="N46" s="7"/>
      <c r="O46" s="7"/>
      <c r="P46" s="7"/>
      <c r="Q46" s="7"/>
      <c r="R46" s="7"/>
      <c r="S46" s="7"/>
      <c r="T46" s="7"/>
      <c r="U46" s="7"/>
      <c r="V46" s="7"/>
      <c r="W46" s="7"/>
      <c r="X46" s="7"/>
      <c r="Y46" s="7"/>
      <c r="Z46" s="7"/>
    </row>
    <row r="47" spans="1:26"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x14ac:dyDescent="0.25">
      <c r="A48" s="102" t="s">
        <v>125</v>
      </c>
      <c r="B48" s="98" t="s">
        <v>57</v>
      </c>
      <c r="C48" s="99" t="s">
        <v>41</v>
      </c>
      <c r="D48" s="100"/>
      <c r="E48" s="170">
        <f>E47-E46</f>
        <v>133.96750264550286</v>
      </c>
      <c r="F48" s="100" t="s">
        <v>126</v>
      </c>
      <c r="G48" s="100"/>
      <c r="H48" s="7"/>
      <c r="I48" s="7"/>
      <c r="J48" s="7"/>
      <c r="K48" s="7"/>
      <c r="L48" s="7"/>
      <c r="M48" s="7"/>
      <c r="N48" s="7"/>
      <c r="O48" s="7"/>
      <c r="P48" s="7"/>
      <c r="Q48" s="7"/>
      <c r="R48" s="7"/>
      <c r="S48" s="7"/>
      <c r="T48" s="7"/>
      <c r="U48" s="7"/>
      <c r="V48" s="7"/>
      <c r="W48" s="7"/>
      <c r="X48" s="7"/>
      <c r="Y48" s="7"/>
      <c r="Z48" s="7"/>
    </row>
    <row r="49" spans="1:26"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sheetData>
  <customSheetViews>
    <customSheetView guid="{6A5ED10D-674E-B84B-813A-AABE6D4985FB}" topLeftCell="A13">
      <selection activeCell="F33" sqref="F33"/>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6"/>
  <sheetViews>
    <sheetView topLeftCell="A13" workbookViewId="0">
      <selection activeCell="A33" sqref="A33"/>
    </sheetView>
  </sheetViews>
  <sheetFormatPr defaultColWidth="11.125" defaultRowHeight="15.75"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x14ac:dyDescent="0.25">
      <c r="A6" s="28" t="s">
        <v>18</v>
      </c>
      <c r="B6" s="29" t="s">
        <v>22</v>
      </c>
      <c r="C6" s="30">
        <f>'C. Parameter Values'!C15</f>
        <v>61</v>
      </c>
      <c r="D6" s="19"/>
      <c r="E6" s="25"/>
      <c r="F6" s="44" t="s">
        <v>31</v>
      </c>
      <c r="G6" s="7"/>
      <c r="H6" s="7"/>
      <c r="I6" s="7"/>
      <c r="J6" s="7"/>
      <c r="K6" s="7"/>
      <c r="L6" s="7"/>
      <c r="M6" s="7"/>
      <c r="N6" s="7"/>
      <c r="O6" s="7"/>
      <c r="P6" s="7"/>
      <c r="Q6" s="7"/>
      <c r="R6" s="7"/>
      <c r="S6" s="7"/>
      <c r="T6" s="7"/>
      <c r="U6" s="7"/>
      <c r="V6" s="7"/>
      <c r="W6" s="7"/>
      <c r="X6" s="7"/>
      <c r="Y6" s="7"/>
      <c r="Z6" s="7"/>
    </row>
    <row r="7" spans="1:26"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x14ac:dyDescent="0.25">
      <c r="A8" s="33" t="s">
        <v>37</v>
      </c>
      <c r="B8" s="18" t="s">
        <v>38</v>
      </c>
      <c r="C8" s="47">
        <f>C7/(80*2.2)</f>
        <v>0.25568181818181818</v>
      </c>
      <c r="D8" s="19"/>
      <c r="E8" s="25"/>
      <c r="F8" s="44" t="s">
        <v>42</v>
      </c>
      <c r="G8" s="7"/>
      <c r="H8" s="7"/>
      <c r="I8" s="7"/>
      <c r="J8" s="7"/>
      <c r="K8" s="7"/>
      <c r="L8" s="7"/>
      <c r="M8" s="7"/>
      <c r="N8" s="7"/>
      <c r="O8" s="7"/>
      <c r="P8" s="7"/>
      <c r="Q8" s="7"/>
      <c r="R8" s="7"/>
      <c r="S8" s="7"/>
      <c r="T8" s="7"/>
      <c r="U8" s="7"/>
      <c r="V8" s="7"/>
      <c r="W8" s="7"/>
      <c r="X8" s="7"/>
      <c r="Y8" s="7"/>
      <c r="Z8" s="7"/>
    </row>
    <row r="9" spans="1:26" x14ac:dyDescent="0.25">
      <c r="A9" s="33"/>
      <c r="B9" s="18"/>
      <c r="C9" s="48"/>
      <c r="D9" s="19"/>
      <c r="E9" s="25"/>
      <c r="F9" s="44"/>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4"/>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4"/>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4" t="s">
        <v>47</v>
      </c>
      <c r="G12" s="7"/>
      <c r="H12" s="7"/>
      <c r="I12" s="7"/>
      <c r="J12" s="7"/>
      <c r="K12" s="7"/>
      <c r="L12" s="7"/>
      <c r="M12" s="7"/>
      <c r="N12" s="7"/>
      <c r="O12" s="7"/>
      <c r="P12" s="7"/>
      <c r="Q12" s="7"/>
      <c r="R12" s="7"/>
      <c r="S12" s="7"/>
      <c r="T12" s="7"/>
      <c r="U12" s="7"/>
      <c r="V12" s="7"/>
      <c r="W12" s="7"/>
      <c r="X12" s="7"/>
      <c r="Y12" s="7"/>
      <c r="Z12" s="7"/>
    </row>
    <row r="13" spans="1:26" x14ac:dyDescent="0.25">
      <c r="A13" s="45" t="s">
        <v>48</v>
      </c>
      <c r="B13" s="29" t="s">
        <v>26</v>
      </c>
      <c r="C13" s="46">
        <f>'C. Parameter Values'!C18</f>
        <v>0.12</v>
      </c>
      <c r="D13" s="19"/>
      <c r="E13" s="25"/>
      <c r="F13" s="44" t="s">
        <v>39</v>
      </c>
      <c r="G13" s="7"/>
      <c r="H13" s="7"/>
      <c r="I13" s="7"/>
      <c r="J13" s="7"/>
      <c r="K13" s="7"/>
      <c r="L13" s="7"/>
      <c r="M13" s="7"/>
      <c r="N13" s="7"/>
      <c r="O13" s="7"/>
      <c r="P13" s="7"/>
      <c r="Q13" s="7"/>
      <c r="R13" s="7"/>
      <c r="S13" s="7"/>
      <c r="T13" s="7"/>
      <c r="U13" s="7"/>
      <c r="V13" s="7"/>
      <c r="W13" s="7"/>
      <c r="X13" s="7"/>
      <c r="Y13" s="7"/>
      <c r="Z13" s="7"/>
    </row>
    <row r="14" spans="1:26" x14ac:dyDescent="0.25">
      <c r="A14" s="33" t="s">
        <v>49</v>
      </c>
      <c r="B14" s="18" t="s">
        <v>46</v>
      </c>
      <c r="C14" s="35" t="s">
        <v>41</v>
      </c>
      <c r="D14" s="19"/>
      <c r="E14" s="53">
        <f>E12-E12/(1+C13)</f>
        <v>0.48214285714285765</v>
      </c>
      <c r="F14" s="44"/>
      <c r="G14" s="7"/>
      <c r="H14" s="7"/>
      <c r="I14" s="7"/>
      <c r="J14" s="7"/>
      <c r="K14" s="7"/>
      <c r="L14" s="7"/>
      <c r="M14" s="7"/>
      <c r="N14" s="7"/>
      <c r="O14" s="7"/>
      <c r="P14" s="7"/>
      <c r="Q14" s="7"/>
      <c r="R14" s="7"/>
      <c r="S14" s="7"/>
      <c r="T14" s="7"/>
      <c r="U14" s="7"/>
      <c r="V14" s="7"/>
      <c r="W14" s="7"/>
      <c r="X14" s="7"/>
      <c r="Y14" s="7"/>
      <c r="Z14" s="7"/>
    </row>
    <row r="15" spans="1:26" x14ac:dyDescent="0.25">
      <c r="A15" s="52" t="s">
        <v>51</v>
      </c>
      <c r="B15" s="18" t="s">
        <v>46</v>
      </c>
      <c r="C15" s="48" t="s">
        <v>41</v>
      </c>
      <c r="D15" s="19"/>
      <c r="E15" s="53">
        <f>E12-E14</f>
        <v>4.0178571428571423</v>
      </c>
      <c r="F15" s="44" t="s">
        <v>55</v>
      </c>
      <c r="G15" s="7"/>
      <c r="H15" s="7"/>
      <c r="I15" s="7"/>
      <c r="J15" s="7"/>
      <c r="K15" s="7"/>
      <c r="L15" s="7"/>
      <c r="M15" s="7"/>
      <c r="N15" s="7"/>
      <c r="O15" s="7"/>
      <c r="P15" s="7"/>
      <c r="Q15" s="7"/>
      <c r="R15" s="7"/>
      <c r="S15" s="7"/>
      <c r="T15" s="7"/>
      <c r="U15" s="7"/>
      <c r="V15" s="7"/>
      <c r="W15" s="7"/>
      <c r="X15" s="7"/>
      <c r="Y15" s="7"/>
      <c r="Z15" s="7"/>
    </row>
    <row r="16" spans="1:26" x14ac:dyDescent="0.25">
      <c r="A16" s="33" t="s">
        <v>56</v>
      </c>
      <c r="B16" s="18" t="s">
        <v>57</v>
      </c>
      <c r="C16" s="48" t="s">
        <v>41</v>
      </c>
      <c r="D16" s="19"/>
      <c r="E16" s="55">
        <f>E15*$C$6*2.2</f>
        <v>539.19642857142856</v>
      </c>
      <c r="F16" s="44" t="s">
        <v>60</v>
      </c>
      <c r="G16" s="7"/>
      <c r="H16" s="7"/>
      <c r="I16" s="7"/>
      <c r="J16" s="7"/>
      <c r="K16" s="7"/>
      <c r="L16" s="7"/>
      <c r="M16" s="7"/>
      <c r="N16" s="7"/>
      <c r="O16" s="7"/>
      <c r="P16" s="7"/>
      <c r="Q16" s="7"/>
      <c r="R16" s="7"/>
      <c r="S16" s="7"/>
      <c r="T16" s="7"/>
      <c r="U16" s="7"/>
      <c r="V16" s="7"/>
      <c r="W16" s="7"/>
      <c r="X16" s="7"/>
      <c r="Y16" s="7"/>
      <c r="Z16" s="7"/>
    </row>
    <row r="17" spans="1:26" x14ac:dyDescent="0.25">
      <c r="A17" s="45" t="s">
        <v>61</v>
      </c>
      <c r="B17" s="29"/>
      <c r="C17" s="56"/>
      <c r="D17" s="19"/>
      <c r="E17" s="55"/>
      <c r="F17" s="44"/>
      <c r="G17" s="7"/>
      <c r="H17" s="7"/>
      <c r="I17" s="7"/>
      <c r="J17" s="7"/>
      <c r="K17" s="7"/>
      <c r="L17" s="7"/>
      <c r="M17" s="7"/>
      <c r="N17" s="7"/>
      <c r="O17" s="7"/>
      <c r="P17" s="7"/>
      <c r="Q17" s="7"/>
      <c r="R17" s="7"/>
      <c r="S17" s="7"/>
      <c r="T17" s="7"/>
      <c r="U17" s="7"/>
      <c r="V17" s="7"/>
      <c r="W17" s="7"/>
      <c r="X17" s="7"/>
      <c r="Y17" s="7"/>
      <c r="Z17" s="7"/>
    </row>
    <row r="18" spans="1:26" x14ac:dyDescent="0.25">
      <c r="A18" s="45" t="s">
        <v>64</v>
      </c>
      <c r="B18" s="29" t="s">
        <v>65</v>
      </c>
      <c r="C18" s="57">
        <f>'C. Parameter Values'!C19</f>
        <v>995</v>
      </c>
      <c r="D18" s="19"/>
      <c r="E18" s="55"/>
      <c r="F18" s="44" t="s">
        <v>66</v>
      </c>
      <c r="G18" s="7"/>
      <c r="H18" s="7"/>
      <c r="I18" s="7"/>
      <c r="J18" s="7"/>
      <c r="K18" s="7"/>
      <c r="L18" s="7"/>
      <c r="M18" s="7"/>
      <c r="N18" s="7"/>
      <c r="O18" s="7"/>
      <c r="P18" s="7"/>
      <c r="Q18" s="7"/>
      <c r="R18" s="7"/>
      <c r="S18" s="7"/>
      <c r="T18" s="7"/>
      <c r="U18" s="7"/>
      <c r="V18" s="7"/>
      <c r="W18" s="7"/>
      <c r="X18" s="7"/>
      <c r="Y18" s="7"/>
      <c r="Z18" s="7"/>
    </row>
    <row r="19" spans="1:26" x14ac:dyDescent="0.25">
      <c r="A19" s="33" t="s">
        <v>68</v>
      </c>
      <c r="B19" s="18" t="s">
        <v>57</v>
      </c>
      <c r="C19" s="58" t="s">
        <v>41</v>
      </c>
      <c r="D19" s="19"/>
      <c r="E19" s="55">
        <f>C18/1000</f>
        <v>0.995</v>
      </c>
      <c r="F19" s="44" t="s">
        <v>71</v>
      </c>
      <c r="G19" s="7"/>
      <c r="H19" s="7"/>
      <c r="I19" s="7"/>
      <c r="J19" s="7"/>
      <c r="K19" s="7"/>
      <c r="L19" s="7"/>
      <c r="M19" s="7"/>
      <c r="N19" s="7"/>
      <c r="O19" s="7"/>
      <c r="P19" s="7"/>
      <c r="Q19" s="7"/>
      <c r="R19" s="7"/>
      <c r="S19" s="7"/>
      <c r="T19" s="7"/>
      <c r="U19" s="7"/>
      <c r="V19" s="7"/>
      <c r="W19" s="7"/>
      <c r="X19" s="7"/>
      <c r="Y19" s="7"/>
      <c r="Z19" s="7"/>
    </row>
    <row r="20" spans="1:26" x14ac:dyDescent="0.25">
      <c r="A20" s="52" t="s">
        <v>72</v>
      </c>
      <c r="B20" s="18" t="s">
        <v>57</v>
      </c>
      <c r="C20" s="48" t="s">
        <v>41</v>
      </c>
      <c r="D20" s="19"/>
      <c r="E20" s="55">
        <f>E16-E19</f>
        <v>538.20142857142855</v>
      </c>
      <c r="F20" s="44" t="s">
        <v>77</v>
      </c>
      <c r="G20" s="7"/>
      <c r="H20" s="7"/>
      <c r="I20" s="7"/>
      <c r="J20" s="7"/>
      <c r="K20" s="7"/>
      <c r="L20" s="7"/>
      <c r="M20" s="7"/>
      <c r="N20" s="7"/>
      <c r="O20" s="7"/>
      <c r="P20" s="7"/>
      <c r="Q20" s="7"/>
      <c r="R20" s="7"/>
      <c r="S20" s="7"/>
      <c r="T20" s="7"/>
      <c r="U20" s="7"/>
      <c r="V20" s="7"/>
      <c r="W20" s="7"/>
      <c r="X20" s="7"/>
      <c r="Y20" s="7"/>
      <c r="Z20" s="7"/>
    </row>
    <row r="21" spans="1:26" x14ac:dyDescent="0.25">
      <c r="A21" s="45" t="s">
        <v>78</v>
      </c>
      <c r="B21" s="29" t="s">
        <v>65</v>
      </c>
      <c r="C21" s="57">
        <f>'C. Parameter Values'!C20</f>
        <v>14.31</v>
      </c>
      <c r="D21" s="19"/>
      <c r="E21" s="55">
        <f>C21</f>
        <v>14.31</v>
      </c>
      <c r="F21" s="44" t="s">
        <v>80</v>
      </c>
      <c r="G21" s="7"/>
      <c r="H21" s="7"/>
      <c r="I21" s="7"/>
      <c r="J21" s="7"/>
      <c r="K21" s="7"/>
      <c r="L21" s="7"/>
      <c r="M21" s="7"/>
      <c r="N21" s="7"/>
      <c r="O21" s="7"/>
      <c r="P21" s="7"/>
      <c r="Q21" s="7"/>
      <c r="R21" s="7"/>
      <c r="S21" s="7"/>
      <c r="T21" s="7"/>
      <c r="U21" s="7"/>
      <c r="V21" s="7"/>
      <c r="W21" s="7"/>
      <c r="X21" s="7"/>
      <c r="Y21" s="7"/>
      <c r="Z21" s="7"/>
    </row>
    <row r="22" spans="1:26" x14ac:dyDescent="0.25">
      <c r="A22" s="52" t="s">
        <v>81</v>
      </c>
      <c r="B22" s="18" t="s">
        <v>57</v>
      </c>
      <c r="C22" s="48" t="s">
        <v>41</v>
      </c>
      <c r="D22" s="19"/>
      <c r="E22" s="55">
        <f>E20-E21</f>
        <v>523.89142857142861</v>
      </c>
      <c r="F22" s="44" t="s">
        <v>83</v>
      </c>
      <c r="G22" s="7"/>
      <c r="H22" s="7"/>
      <c r="I22" s="7"/>
      <c r="J22" s="7"/>
      <c r="K22" s="7"/>
      <c r="L22" s="7"/>
      <c r="M22" s="7"/>
      <c r="N22" s="7"/>
      <c r="O22" s="7"/>
      <c r="P22" s="7"/>
      <c r="Q22" s="7"/>
      <c r="R22" s="7"/>
      <c r="S22" s="7"/>
      <c r="T22" s="7"/>
      <c r="U22" s="7"/>
      <c r="V22" s="7"/>
      <c r="W22" s="7"/>
      <c r="X22" s="7"/>
      <c r="Y22" s="7"/>
      <c r="Z22" s="7"/>
    </row>
    <row r="23" spans="1:26" x14ac:dyDescent="0.25">
      <c r="A23" s="33" t="s">
        <v>86</v>
      </c>
      <c r="B23" s="18" t="s">
        <v>87</v>
      </c>
      <c r="C23" s="48" t="s">
        <v>41</v>
      </c>
      <c r="D23" s="19"/>
      <c r="E23" s="55">
        <f>E22*$C$8</f>
        <v>133.94951298701298</v>
      </c>
      <c r="F23" s="44"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4"/>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163" t="s">
        <v>41</v>
      </c>
      <c r="D25" s="164"/>
      <c r="E25" s="165">
        <f>'A4. 7% Scenario'!F24</f>
        <v>85.125378787878773</v>
      </c>
      <c r="F25" s="171" t="s">
        <v>155</v>
      </c>
      <c r="G25" s="7"/>
      <c r="H25" s="7"/>
      <c r="I25" s="7"/>
      <c r="J25" s="7"/>
      <c r="K25" s="7"/>
      <c r="L25" s="7"/>
      <c r="M25" s="7"/>
      <c r="N25" s="7"/>
      <c r="O25" s="7"/>
      <c r="P25" s="7"/>
      <c r="Q25" s="7"/>
      <c r="R25" s="7"/>
      <c r="S25" s="7"/>
      <c r="T25" s="7"/>
      <c r="U25" s="7"/>
      <c r="V25" s="7"/>
      <c r="W25" s="7"/>
      <c r="X25" s="7"/>
      <c r="Y25" s="7"/>
      <c r="Z25" s="7"/>
    </row>
    <row r="26" spans="1:26" x14ac:dyDescent="0.25">
      <c r="A26" s="45" t="s">
        <v>92</v>
      </c>
      <c r="B26" s="29" t="s">
        <v>26</v>
      </c>
      <c r="C26" s="32">
        <f>'C. Parameter Values'!C21</f>
        <v>0.15</v>
      </c>
      <c r="D26" s="19"/>
      <c r="E26" s="55"/>
      <c r="F26" s="44" t="s">
        <v>93</v>
      </c>
      <c r="G26" s="7"/>
      <c r="H26" s="7"/>
      <c r="I26" s="7"/>
      <c r="J26" s="7"/>
      <c r="K26" s="7"/>
      <c r="L26" s="7"/>
      <c r="M26" s="7"/>
      <c r="N26" s="7"/>
      <c r="O26" s="7"/>
      <c r="P26" s="7"/>
      <c r="Q26" s="7"/>
      <c r="R26" s="7"/>
      <c r="S26" s="7"/>
      <c r="T26" s="7"/>
      <c r="U26" s="7"/>
      <c r="V26" s="7"/>
      <c r="W26" s="7"/>
      <c r="X26" s="7"/>
      <c r="Y26" s="7"/>
      <c r="Z26" s="7"/>
    </row>
    <row r="27" spans="1:26" x14ac:dyDescent="0.25">
      <c r="A27" s="33" t="s">
        <v>94</v>
      </c>
      <c r="B27" s="18" t="s">
        <v>87</v>
      </c>
      <c r="C27" s="48" t="s">
        <v>41</v>
      </c>
      <c r="D27" s="19"/>
      <c r="E27" s="55">
        <f>C26*E25</f>
        <v>12.768806818181815</v>
      </c>
      <c r="F27" s="44"/>
      <c r="G27" s="7"/>
      <c r="H27" s="7"/>
      <c r="I27" s="7"/>
      <c r="J27" s="7"/>
      <c r="K27" s="7"/>
      <c r="L27" s="7"/>
      <c r="M27" s="7"/>
      <c r="N27" s="7"/>
      <c r="O27" s="7"/>
      <c r="P27" s="7"/>
      <c r="Q27" s="7"/>
      <c r="R27" s="7"/>
      <c r="S27" s="7"/>
      <c r="T27" s="7"/>
      <c r="U27" s="7"/>
      <c r="V27" s="7"/>
      <c r="W27" s="7"/>
      <c r="X27" s="7"/>
      <c r="Y27" s="7"/>
      <c r="Z27" s="7"/>
    </row>
    <row r="28" spans="1:26" x14ac:dyDescent="0.25">
      <c r="A28" s="52" t="s">
        <v>96</v>
      </c>
      <c r="B28" s="68" t="s">
        <v>87</v>
      </c>
      <c r="C28" s="69" t="s">
        <v>41</v>
      </c>
      <c r="D28" s="70"/>
      <c r="E28" s="74">
        <f>E25+E27</f>
        <v>97.894185606060589</v>
      </c>
      <c r="F28" s="75" t="s">
        <v>97</v>
      </c>
      <c r="G28" s="7"/>
      <c r="H28" s="7"/>
      <c r="I28" s="7"/>
      <c r="J28" s="7"/>
      <c r="K28" s="7"/>
      <c r="L28" s="7"/>
      <c r="M28" s="7"/>
      <c r="N28" s="7"/>
      <c r="O28" s="7"/>
      <c r="P28" s="7"/>
      <c r="Q28" s="7"/>
      <c r="R28" s="7"/>
      <c r="S28" s="7"/>
      <c r="T28" s="7"/>
      <c r="U28" s="7"/>
      <c r="V28" s="7"/>
      <c r="W28" s="7"/>
      <c r="X28" s="7"/>
      <c r="Y28" s="7"/>
      <c r="Z28" s="7"/>
    </row>
    <row r="29" spans="1:26" x14ac:dyDescent="0.25">
      <c r="A29" s="33" t="s">
        <v>98</v>
      </c>
      <c r="B29" s="18" t="s">
        <v>57</v>
      </c>
      <c r="C29" s="48" t="s">
        <v>41</v>
      </c>
      <c r="D29" s="70"/>
      <c r="E29" s="55">
        <f>E28/C8</f>
        <v>382.87503703703698</v>
      </c>
      <c r="F29" s="44"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166">
        <f>E23-E28</f>
        <v>36.055327380952392</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167">
        <f>E30/C8</f>
        <v>141.01639153439157</v>
      </c>
      <c r="F31" s="213" t="s">
        <v>170</v>
      </c>
      <c r="G31" s="7"/>
      <c r="H31" s="7"/>
      <c r="I31" s="7"/>
      <c r="J31" s="7"/>
      <c r="K31" s="7"/>
      <c r="L31" s="7"/>
      <c r="M31" s="7"/>
      <c r="N31" s="7"/>
      <c r="O31" s="7"/>
      <c r="P31" s="7"/>
      <c r="Q31" s="7"/>
      <c r="R31" s="7"/>
      <c r="S31" s="7"/>
      <c r="T31" s="7"/>
      <c r="U31" s="7"/>
      <c r="V31" s="7"/>
      <c r="W31" s="7"/>
      <c r="X31" s="7"/>
      <c r="Y31" s="7"/>
      <c r="Z31" s="7"/>
    </row>
    <row r="32" spans="1:26"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x14ac:dyDescent="0.25">
      <c r="A33" s="204" t="s">
        <v>166</v>
      </c>
      <c r="B33" s="205" t="s">
        <v>57</v>
      </c>
      <c r="C33" s="208" t="s">
        <v>167</v>
      </c>
      <c r="D33" s="206"/>
      <c r="E33" s="214">
        <f>E48</f>
        <v>120.84572486772498</v>
      </c>
      <c r="F33" s="212" t="s">
        <v>169</v>
      </c>
      <c r="G33" s="7"/>
      <c r="H33" s="7"/>
      <c r="I33" s="7"/>
      <c r="J33" s="7"/>
      <c r="K33" s="7"/>
      <c r="L33" s="7"/>
      <c r="M33" s="7"/>
      <c r="N33" s="7"/>
      <c r="O33" s="7"/>
      <c r="P33" s="7"/>
      <c r="Q33" s="7"/>
      <c r="R33" s="7"/>
      <c r="S33" s="7"/>
      <c r="T33" s="7"/>
      <c r="U33" s="7"/>
      <c r="V33" s="7"/>
      <c r="W33" s="7"/>
      <c r="X33" s="7"/>
      <c r="Y33" s="7"/>
      <c r="Z33" s="7"/>
    </row>
    <row r="34" spans="1:26"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97" t="s">
        <v>118</v>
      </c>
      <c r="B43" s="98" t="s">
        <v>87</v>
      </c>
      <c r="C43" s="99" t="s">
        <v>41</v>
      </c>
      <c r="D43" s="100"/>
      <c r="E43" s="168">
        <f>(('A4. 7% Scenario'!E24*4)+('A4. 7% Scenario'!F24*8))/12</f>
        <v>90.2826515151515</v>
      </c>
      <c r="F43" s="169" t="s">
        <v>156</v>
      </c>
      <c r="G43" s="100"/>
      <c r="H43" s="7"/>
      <c r="I43" s="7"/>
      <c r="J43" s="7"/>
      <c r="K43" s="7"/>
      <c r="L43" s="7"/>
      <c r="M43" s="7"/>
      <c r="N43" s="7"/>
      <c r="O43" s="7"/>
      <c r="P43" s="7"/>
      <c r="Q43" s="7"/>
      <c r="R43" s="7"/>
      <c r="S43" s="7"/>
      <c r="T43" s="7"/>
      <c r="U43" s="7"/>
      <c r="V43" s="7"/>
      <c r="W43" s="7"/>
      <c r="X43" s="7"/>
      <c r="Y43" s="7"/>
      <c r="Z43" s="7"/>
    </row>
    <row r="44" spans="1:26" x14ac:dyDescent="0.25">
      <c r="A44" s="97" t="s">
        <v>119</v>
      </c>
      <c r="B44" s="98" t="s">
        <v>87</v>
      </c>
      <c r="C44" s="99" t="s">
        <v>41</v>
      </c>
      <c r="D44" s="100"/>
      <c r="E44" s="101">
        <f>$E$27</f>
        <v>12.768806818181815</v>
      </c>
      <c r="F44" s="160" t="s">
        <v>148</v>
      </c>
      <c r="G44" s="100"/>
      <c r="H44" s="7"/>
      <c r="I44" s="7"/>
      <c r="J44" s="7"/>
      <c r="K44" s="7"/>
      <c r="L44" s="7"/>
      <c r="M44" s="7"/>
      <c r="N44" s="7"/>
      <c r="O44" s="7"/>
      <c r="P44" s="7"/>
      <c r="Q44" s="7"/>
      <c r="R44" s="7"/>
      <c r="S44" s="7"/>
      <c r="T44" s="7"/>
      <c r="U44" s="7"/>
      <c r="V44" s="7"/>
      <c r="W44" s="7"/>
      <c r="X44" s="7"/>
      <c r="Y44" s="7"/>
      <c r="Z44" s="7"/>
    </row>
    <row r="45" spans="1:26" x14ac:dyDescent="0.25">
      <c r="A45" s="97" t="s">
        <v>120</v>
      </c>
      <c r="B45" s="98" t="s">
        <v>87</v>
      </c>
      <c r="C45" s="99" t="s">
        <v>41</v>
      </c>
      <c r="D45" s="100"/>
      <c r="E45" s="101">
        <f>E43+E44</f>
        <v>103.05145833333331</v>
      </c>
      <c r="F45" s="100" t="s">
        <v>121</v>
      </c>
      <c r="G45" s="100"/>
      <c r="H45" s="7"/>
      <c r="I45" s="7"/>
      <c r="J45" s="7"/>
      <c r="K45" s="7"/>
      <c r="L45" s="7"/>
      <c r="M45" s="7"/>
      <c r="N45" s="7"/>
      <c r="O45" s="7"/>
      <c r="P45" s="7"/>
      <c r="Q45" s="7"/>
      <c r="R45" s="7"/>
      <c r="S45" s="7"/>
      <c r="T45" s="7"/>
      <c r="U45" s="7"/>
      <c r="V45" s="7"/>
      <c r="W45" s="7"/>
      <c r="X45" s="7"/>
      <c r="Y45" s="7"/>
      <c r="Z45" s="7"/>
    </row>
    <row r="46" spans="1:26" x14ac:dyDescent="0.25">
      <c r="A46" s="97" t="s">
        <v>122</v>
      </c>
      <c r="B46" s="98" t="s">
        <v>57</v>
      </c>
      <c r="C46" s="99" t="s">
        <v>41</v>
      </c>
      <c r="D46" s="100"/>
      <c r="E46" s="101">
        <f>E45*(1/$C$8)</f>
        <v>403.04570370370362</v>
      </c>
      <c r="F46" s="100" t="s">
        <v>99</v>
      </c>
      <c r="G46" s="100"/>
      <c r="H46" s="7"/>
      <c r="I46" s="7"/>
      <c r="J46" s="7"/>
      <c r="K46" s="7"/>
      <c r="L46" s="7"/>
      <c r="M46" s="7"/>
      <c r="N46" s="7"/>
      <c r="O46" s="7"/>
      <c r="P46" s="7"/>
      <c r="Q46" s="7"/>
      <c r="R46" s="7"/>
      <c r="S46" s="7"/>
      <c r="T46" s="7"/>
      <c r="U46" s="7"/>
      <c r="V46" s="7"/>
      <c r="W46" s="7"/>
      <c r="X46" s="7"/>
      <c r="Y46" s="7"/>
      <c r="Z46" s="7"/>
    </row>
    <row r="47" spans="1:26"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x14ac:dyDescent="0.25">
      <c r="A48" s="102" t="s">
        <v>125</v>
      </c>
      <c r="B48" s="98" t="s">
        <v>57</v>
      </c>
      <c r="C48" s="99" t="s">
        <v>41</v>
      </c>
      <c r="D48" s="100"/>
      <c r="E48" s="170">
        <f>E47-E46</f>
        <v>120.84572486772498</v>
      </c>
      <c r="F48" s="100" t="s">
        <v>126</v>
      </c>
      <c r="G48" s="100"/>
      <c r="H48" s="7"/>
      <c r="I48" s="7"/>
      <c r="J48" s="7"/>
      <c r="K48" s="7"/>
      <c r="L48" s="7"/>
      <c r="M48" s="7"/>
      <c r="N48" s="7"/>
      <c r="O48" s="7"/>
      <c r="P48" s="7"/>
      <c r="Q48" s="7"/>
      <c r="R48" s="7"/>
      <c r="S48" s="7"/>
      <c r="T48" s="7"/>
      <c r="U48" s="7"/>
      <c r="V48" s="7"/>
      <c r="W48" s="7"/>
      <c r="X48" s="7"/>
      <c r="Y48" s="7"/>
      <c r="Z48" s="7"/>
    </row>
    <row r="49" spans="1:26"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sheetData>
  <customSheetViews>
    <customSheetView guid="{6A5ED10D-674E-B84B-813A-AABE6D4985FB}" topLeftCell="A13">
      <selection activeCell="E35" sqref="E35"/>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6"/>
  <sheetViews>
    <sheetView workbookViewId="0">
      <selection activeCell="A29" sqref="A29"/>
    </sheetView>
  </sheetViews>
  <sheetFormatPr defaultColWidth="11.125" defaultRowHeight="15.75"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x14ac:dyDescent="0.25">
      <c r="A6" s="28" t="s">
        <v>18</v>
      </c>
      <c r="B6" s="29" t="s">
        <v>22</v>
      </c>
      <c r="C6" s="30">
        <f>'C. Parameter Values'!C15</f>
        <v>61</v>
      </c>
      <c r="D6" s="19"/>
      <c r="E6" s="25"/>
      <c r="F6" s="44" t="s">
        <v>31</v>
      </c>
      <c r="G6" s="7"/>
      <c r="H6" s="7"/>
      <c r="I6" s="7"/>
      <c r="J6" s="7"/>
      <c r="K6" s="7"/>
      <c r="L6" s="7"/>
      <c r="M6" s="7"/>
      <c r="N6" s="7"/>
      <c r="O6" s="7"/>
      <c r="P6" s="7"/>
      <c r="Q6" s="7"/>
      <c r="R6" s="7"/>
      <c r="S6" s="7"/>
      <c r="T6" s="7"/>
      <c r="U6" s="7"/>
      <c r="V6" s="7"/>
      <c r="W6" s="7"/>
      <c r="X6" s="7"/>
      <c r="Y6" s="7"/>
      <c r="Z6" s="7"/>
    </row>
    <row r="7" spans="1:26"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x14ac:dyDescent="0.25">
      <c r="A8" s="33" t="s">
        <v>37</v>
      </c>
      <c r="B8" s="18" t="s">
        <v>38</v>
      </c>
      <c r="C8" s="47">
        <f>C7/(80*2.2)</f>
        <v>0.25568181818181818</v>
      </c>
      <c r="D8" s="19"/>
      <c r="E8" s="25"/>
      <c r="F8" s="44" t="s">
        <v>42</v>
      </c>
      <c r="G8" s="7"/>
      <c r="H8" s="7"/>
      <c r="I8" s="7"/>
      <c r="J8" s="7"/>
      <c r="K8" s="7"/>
      <c r="L8" s="7"/>
      <c r="M8" s="7"/>
      <c r="N8" s="7"/>
      <c r="O8" s="7"/>
      <c r="P8" s="7"/>
      <c r="Q8" s="7"/>
      <c r="R8" s="7"/>
      <c r="S8" s="7"/>
      <c r="T8" s="7"/>
      <c r="U8" s="7"/>
      <c r="V8" s="7"/>
      <c r="W8" s="7"/>
      <c r="X8" s="7"/>
      <c r="Y8" s="7"/>
      <c r="Z8" s="7"/>
    </row>
    <row r="9" spans="1:26" x14ac:dyDescent="0.25">
      <c r="A9" s="33"/>
      <c r="B9" s="18"/>
      <c r="C9" s="48"/>
      <c r="D9" s="19"/>
      <c r="E9" s="25"/>
      <c r="F9" s="44"/>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4"/>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4"/>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4" t="s">
        <v>47</v>
      </c>
      <c r="G12" s="7"/>
      <c r="H12" s="7"/>
      <c r="I12" s="7"/>
      <c r="J12" s="7"/>
      <c r="K12" s="7"/>
      <c r="L12" s="7"/>
      <c r="M12" s="7"/>
      <c r="N12" s="7"/>
      <c r="O12" s="7"/>
      <c r="P12" s="7"/>
      <c r="Q12" s="7"/>
      <c r="R12" s="7"/>
      <c r="S12" s="7"/>
      <c r="T12" s="7"/>
      <c r="U12" s="7"/>
      <c r="V12" s="7"/>
      <c r="W12" s="7"/>
      <c r="X12" s="7"/>
      <c r="Y12" s="7"/>
      <c r="Z12" s="7"/>
    </row>
    <row r="13" spans="1:26" x14ac:dyDescent="0.25">
      <c r="A13" s="45" t="s">
        <v>48</v>
      </c>
      <c r="B13" s="29" t="s">
        <v>26</v>
      </c>
      <c r="C13" s="46">
        <f>'C. Parameter Values'!C18</f>
        <v>0.12</v>
      </c>
      <c r="D13" s="19"/>
      <c r="E13" s="25"/>
      <c r="F13" s="44" t="s">
        <v>39</v>
      </c>
      <c r="G13" s="7"/>
      <c r="H13" s="7"/>
      <c r="I13" s="7"/>
      <c r="J13" s="7"/>
      <c r="K13" s="7"/>
      <c r="L13" s="7"/>
      <c r="M13" s="7"/>
      <c r="N13" s="7"/>
      <c r="O13" s="7"/>
      <c r="P13" s="7"/>
      <c r="Q13" s="7"/>
      <c r="R13" s="7"/>
      <c r="S13" s="7"/>
      <c r="T13" s="7"/>
      <c r="U13" s="7"/>
      <c r="V13" s="7"/>
      <c r="W13" s="7"/>
      <c r="X13" s="7"/>
      <c r="Y13" s="7"/>
      <c r="Z13" s="7"/>
    </row>
    <row r="14" spans="1:26" x14ac:dyDescent="0.25">
      <c r="A14" s="33" t="s">
        <v>49</v>
      </c>
      <c r="B14" s="18" t="s">
        <v>46</v>
      </c>
      <c r="C14" s="35" t="s">
        <v>41</v>
      </c>
      <c r="D14" s="19"/>
      <c r="E14" s="53">
        <f>E12-E12/(1+C13)</f>
        <v>0.48214285714285765</v>
      </c>
      <c r="F14" s="44"/>
      <c r="G14" s="7"/>
      <c r="H14" s="7"/>
      <c r="I14" s="7"/>
      <c r="J14" s="7"/>
      <c r="K14" s="7"/>
      <c r="L14" s="7"/>
      <c r="M14" s="7"/>
      <c r="N14" s="7"/>
      <c r="O14" s="7"/>
      <c r="P14" s="7"/>
      <c r="Q14" s="7"/>
      <c r="R14" s="7"/>
      <c r="S14" s="7"/>
      <c r="T14" s="7"/>
      <c r="U14" s="7"/>
      <c r="V14" s="7"/>
      <c r="W14" s="7"/>
      <c r="X14" s="7"/>
      <c r="Y14" s="7"/>
      <c r="Z14" s="7"/>
    </row>
    <row r="15" spans="1:26" x14ac:dyDescent="0.25">
      <c r="A15" s="52" t="s">
        <v>51</v>
      </c>
      <c r="B15" s="18" t="s">
        <v>46</v>
      </c>
      <c r="C15" s="48" t="s">
        <v>41</v>
      </c>
      <c r="D15" s="19"/>
      <c r="E15" s="53">
        <f>E12-E14</f>
        <v>4.0178571428571423</v>
      </c>
      <c r="F15" s="44" t="s">
        <v>55</v>
      </c>
      <c r="G15" s="7"/>
      <c r="H15" s="7"/>
      <c r="I15" s="7"/>
      <c r="J15" s="7"/>
      <c r="K15" s="7"/>
      <c r="L15" s="7"/>
      <c r="M15" s="7"/>
      <c r="N15" s="7"/>
      <c r="O15" s="7"/>
      <c r="P15" s="7"/>
      <c r="Q15" s="7"/>
      <c r="R15" s="7"/>
      <c r="S15" s="7"/>
      <c r="T15" s="7"/>
      <c r="U15" s="7"/>
      <c r="V15" s="7"/>
      <c r="W15" s="7"/>
      <c r="X15" s="7"/>
      <c r="Y15" s="7"/>
      <c r="Z15" s="7"/>
    </row>
    <row r="16" spans="1:26" x14ac:dyDescent="0.25">
      <c r="A16" s="33" t="s">
        <v>56</v>
      </c>
      <c r="B16" s="18" t="s">
        <v>57</v>
      </c>
      <c r="C16" s="48" t="s">
        <v>41</v>
      </c>
      <c r="D16" s="19"/>
      <c r="E16" s="55">
        <f>E15*$C$6*2.2</f>
        <v>539.19642857142856</v>
      </c>
      <c r="F16" s="44" t="s">
        <v>60</v>
      </c>
      <c r="G16" s="7"/>
      <c r="H16" s="7"/>
      <c r="I16" s="7"/>
      <c r="J16" s="7"/>
      <c r="K16" s="7"/>
      <c r="L16" s="7"/>
      <c r="M16" s="7"/>
      <c r="N16" s="7"/>
      <c r="O16" s="7"/>
      <c r="P16" s="7"/>
      <c r="Q16" s="7"/>
      <c r="R16" s="7"/>
      <c r="S16" s="7"/>
      <c r="T16" s="7"/>
      <c r="U16" s="7"/>
      <c r="V16" s="7"/>
      <c r="W16" s="7"/>
      <c r="X16" s="7"/>
      <c r="Y16" s="7"/>
      <c r="Z16" s="7"/>
    </row>
    <row r="17" spans="1:26" x14ac:dyDescent="0.25">
      <c r="A17" s="45" t="s">
        <v>61</v>
      </c>
      <c r="B17" s="29"/>
      <c r="C17" s="56"/>
      <c r="D17" s="19"/>
      <c r="E17" s="55"/>
      <c r="F17" s="44"/>
      <c r="G17" s="7"/>
      <c r="H17" s="7"/>
      <c r="I17" s="7"/>
      <c r="J17" s="7"/>
      <c r="K17" s="7"/>
      <c r="L17" s="7"/>
      <c r="M17" s="7"/>
      <c r="N17" s="7"/>
      <c r="O17" s="7"/>
      <c r="P17" s="7"/>
      <c r="Q17" s="7"/>
      <c r="R17" s="7"/>
      <c r="S17" s="7"/>
      <c r="T17" s="7"/>
      <c r="U17" s="7"/>
      <c r="V17" s="7"/>
      <c r="W17" s="7"/>
      <c r="X17" s="7"/>
      <c r="Y17" s="7"/>
      <c r="Z17" s="7"/>
    </row>
    <row r="18" spans="1:26" x14ac:dyDescent="0.25">
      <c r="A18" s="45" t="s">
        <v>64</v>
      </c>
      <c r="B18" s="29" t="s">
        <v>65</v>
      </c>
      <c r="C18" s="57">
        <f>'C. Parameter Values'!C19</f>
        <v>995</v>
      </c>
      <c r="D18" s="19"/>
      <c r="E18" s="55"/>
      <c r="F18" s="44" t="s">
        <v>66</v>
      </c>
      <c r="G18" s="7"/>
      <c r="H18" s="7"/>
      <c r="I18" s="7"/>
      <c r="J18" s="7"/>
      <c r="K18" s="7"/>
      <c r="L18" s="7"/>
      <c r="M18" s="7"/>
      <c r="N18" s="7"/>
      <c r="O18" s="7"/>
      <c r="P18" s="7"/>
      <c r="Q18" s="7"/>
      <c r="R18" s="7"/>
      <c r="S18" s="7"/>
      <c r="T18" s="7"/>
      <c r="U18" s="7"/>
      <c r="V18" s="7"/>
      <c r="W18" s="7"/>
      <c r="X18" s="7"/>
      <c r="Y18" s="7"/>
      <c r="Z18" s="7"/>
    </row>
    <row r="19" spans="1:26" x14ac:dyDescent="0.25">
      <c r="A19" s="33" t="s">
        <v>68</v>
      </c>
      <c r="B19" s="18" t="s">
        <v>57</v>
      </c>
      <c r="C19" s="58" t="s">
        <v>41</v>
      </c>
      <c r="D19" s="19"/>
      <c r="E19" s="55">
        <f>C18/1000</f>
        <v>0.995</v>
      </c>
      <c r="F19" s="44" t="s">
        <v>71</v>
      </c>
      <c r="G19" s="7"/>
      <c r="H19" s="7"/>
      <c r="I19" s="7"/>
      <c r="J19" s="7"/>
      <c r="K19" s="7"/>
      <c r="L19" s="7"/>
      <c r="M19" s="7"/>
      <c r="N19" s="7"/>
      <c r="O19" s="7"/>
      <c r="P19" s="7"/>
      <c r="Q19" s="7"/>
      <c r="R19" s="7"/>
      <c r="S19" s="7"/>
      <c r="T19" s="7"/>
      <c r="U19" s="7"/>
      <c r="V19" s="7"/>
      <c r="W19" s="7"/>
      <c r="X19" s="7"/>
      <c r="Y19" s="7"/>
      <c r="Z19" s="7"/>
    </row>
    <row r="20" spans="1:26" x14ac:dyDescent="0.25">
      <c r="A20" s="52" t="s">
        <v>72</v>
      </c>
      <c r="B20" s="18" t="s">
        <v>57</v>
      </c>
      <c r="C20" s="48" t="s">
        <v>41</v>
      </c>
      <c r="D20" s="19"/>
      <c r="E20" s="55">
        <f>E16-E19</f>
        <v>538.20142857142855</v>
      </c>
      <c r="F20" s="44" t="s">
        <v>77</v>
      </c>
      <c r="G20" s="7"/>
      <c r="H20" s="7"/>
      <c r="I20" s="7"/>
      <c r="J20" s="7"/>
      <c r="K20" s="7"/>
      <c r="L20" s="7"/>
      <c r="M20" s="7"/>
      <c r="N20" s="7"/>
      <c r="O20" s="7"/>
      <c r="P20" s="7"/>
      <c r="Q20" s="7"/>
      <c r="R20" s="7"/>
      <c r="S20" s="7"/>
      <c r="T20" s="7"/>
      <c r="U20" s="7"/>
      <c r="V20" s="7"/>
      <c r="W20" s="7"/>
      <c r="X20" s="7"/>
      <c r="Y20" s="7"/>
      <c r="Z20" s="7"/>
    </row>
    <row r="21" spans="1:26" x14ac:dyDescent="0.25">
      <c r="A21" s="45" t="s">
        <v>78</v>
      </c>
      <c r="B21" s="29" t="s">
        <v>65</v>
      </c>
      <c r="C21" s="57">
        <f>'C. Parameter Values'!C20</f>
        <v>14.31</v>
      </c>
      <c r="D21" s="19"/>
      <c r="E21" s="55">
        <f>C21</f>
        <v>14.31</v>
      </c>
      <c r="F21" s="44" t="s">
        <v>80</v>
      </c>
      <c r="G21" s="7"/>
      <c r="H21" s="7"/>
      <c r="I21" s="7"/>
      <c r="J21" s="7"/>
      <c r="K21" s="7"/>
      <c r="L21" s="7"/>
      <c r="M21" s="7"/>
      <c r="N21" s="7"/>
      <c r="O21" s="7"/>
      <c r="P21" s="7"/>
      <c r="Q21" s="7"/>
      <c r="R21" s="7"/>
      <c r="S21" s="7"/>
      <c r="T21" s="7"/>
      <c r="U21" s="7"/>
      <c r="V21" s="7"/>
      <c r="W21" s="7"/>
      <c r="X21" s="7"/>
      <c r="Y21" s="7"/>
      <c r="Z21" s="7"/>
    </row>
    <row r="22" spans="1:26" x14ac:dyDescent="0.25">
      <c r="A22" s="52" t="s">
        <v>81</v>
      </c>
      <c r="B22" s="18" t="s">
        <v>57</v>
      </c>
      <c r="C22" s="48" t="s">
        <v>41</v>
      </c>
      <c r="D22" s="19"/>
      <c r="E22" s="55">
        <f>E20-E21</f>
        <v>523.89142857142861</v>
      </c>
      <c r="F22" s="44" t="s">
        <v>83</v>
      </c>
      <c r="G22" s="7"/>
      <c r="H22" s="7"/>
      <c r="I22" s="7"/>
      <c r="J22" s="7"/>
      <c r="K22" s="7"/>
      <c r="L22" s="7"/>
      <c r="M22" s="7"/>
      <c r="N22" s="7"/>
      <c r="O22" s="7"/>
      <c r="P22" s="7"/>
      <c r="Q22" s="7"/>
      <c r="R22" s="7"/>
      <c r="S22" s="7"/>
      <c r="T22" s="7"/>
      <c r="U22" s="7"/>
      <c r="V22" s="7"/>
      <c r="W22" s="7"/>
      <c r="X22" s="7"/>
      <c r="Y22" s="7"/>
      <c r="Z22" s="7"/>
    </row>
    <row r="23" spans="1:26" x14ac:dyDescent="0.25">
      <c r="A23" s="33" t="s">
        <v>86</v>
      </c>
      <c r="B23" s="18" t="s">
        <v>87</v>
      </c>
      <c r="C23" s="48" t="s">
        <v>41</v>
      </c>
      <c r="D23" s="19"/>
      <c r="E23" s="55">
        <f>E22*$C$8</f>
        <v>133.94951298701298</v>
      </c>
      <c r="F23" s="44"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4"/>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163" t="s">
        <v>41</v>
      </c>
      <c r="D25" s="164"/>
      <c r="E25" s="165">
        <f>'A5. 5% Scenario'!F24</f>
        <v>86.973863636363618</v>
      </c>
      <c r="F25" s="171" t="s">
        <v>157</v>
      </c>
      <c r="G25" s="7"/>
      <c r="H25" s="7"/>
      <c r="I25" s="7"/>
      <c r="J25" s="7"/>
      <c r="K25" s="7"/>
      <c r="L25" s="7"/>
      <c r="M25" s="7"/>
      <c r="N25" s="7"/>
      <c r="O25" s="7"/>
      <c r="P25" s="7"/>
      <c r="Q25" s="7"/>
      <c r="R25" s="7"/>
      <c r="S25" s="7"/>
      <c r="T25" s="7"/>
      <c r="U25" s="7"/>
      <c r="V25" s="7"/>
      <c r="W25" s="7"/>
      <c r="X25" s="7"/>
      <c r="Y25" s="7"/>
      <c r="Z25" s="7"/>
    </row>
    <row r="26" spans="1:26" x14ac:dyDescent="0.25">
      <c r="A26" s="45" t="s">
        <v>92</v>
      </c>
      <c r="B26" s="29" t="s">
        <v>26</v>
      </c>
      <c r="C26" s="32">
        <f>'C. Parameter Values'!C21</f>
        <v>0.15</v>
      </c>
      <c r="D26" s="19"/>
      <c r="E26" s="55"/>
      <c r="F26" s="44" t="s">
        <v>93</v>
      </c>
      <c r="G26" s="7"/>
      <c r="H26" s="7"/>
      <c r="I26" s="7"/>
      <c r="J26" s="7"/>
      <c r="K26" s="7"/>
      <c r="L26" s="7"/>
      <c r="M26" s="7"/>
      <c r="N26" s="7"/>
      <c r="O26" s="7"/>
      <c r="P26" s="7"/>
      <c r="Q26" s="7"/>
      <c r="R26" s="7"/>
      <c r="S26" s="7"/>
      <c r="T26" s="7"/>
      <c r="U26" s="7"/>
      <c r="V26" s="7"/>
      <c r="W26" s="7"/>
      <c r="X26" s="7"/>
      <c r="Y26" s="7"/>
      <c r="Z26" s="7"/>
    </row>
    <row r="27" spans="1:26" x14ac:dyDescent="0.25">
      <c r="A27" s="33" t="s">
        <v>94</v>
      </c>
      <c r="B27" s="18" t="s">
        <v>87</v>
      </c>
      <c r="C27" s="48" t="s">
        <v>41</v>
      </c>
      <c r="D27" s="19"/>
      <c r="E27" s="55">
        <f>C26*E25</f>
        <v>13.046079545454543</v>
      </c>
      <c r="F27" s="44"/>
      <c r="G27" s="7"/>
      <c r="H27" s="7"/>
      <c r="I27" s="7"/>
      <c r="J27" s="7"/>
      <c r="K27" s="7"/>
      <c r="L27" s="7"/>
      <c r="M27" s="7"/>
      <c r="N27" s="7"/>
      <c r="O27" s="7"/>
      <c r="P27" s="7"/>
      <c r="Q27" s="7"/>
      <c r="R27" s="7"/>
      <c r="S27" s="7"/>
      <c r="T27" s="7"/>
      <c r="U27" s="7"/>
      <c r="V27" s="7"/>
      <c r="W27" s="7"/>
      <c r="X27" s="7"/>
      <c r="Y27" s="7"/>
      <c r="Z27" s="7"/>
    </row>
    <row r="28" spans="1:26" x14ac:dyDescent="0.25">
      <c r="A28" s="52" t="s">
        <v>96</v>
      </c>
      <c r="B28" s="68" t="s">
        <v>87</v>
      </c>
      <c r="C28" s="69" t="s">
        <v>41</v>
      </c>
      <c r="D28" s="70"/>
      <c r="E28" s="74">
        <f>E25+E27</f>
        <v>100.01994318181816</v>
      </c>
      <c r="F28" s="75" t="s">
        <v>97</v>
      </c>
      <c r="G28" s="7"/>
      <c r="H28" s="7"/>
      <c r="I28" s="7"/>
      <c r="J28" s="7"/>
      <c r="K28" s="7"/>
      <c r="L28" s="7"/>
      <c r="M28" s="7"/>
      <c r="N28" s="7"/>
      <c r="O28" s="7"/>
      <c r="P28" s="7"/>
      <c r="Q28" s="7"/>
      <c r="R28" s="7"/>
      <c r="S28" s="7"/>
      <c r="T28" s="7"/>
      <c r="U28" s="7"/>
      <c r="V28" s="7"/>
      <c r="W28" s="7"/>
      <c r="X28" s="7"/>
      <c r="Y28" s="7"/>
      <c r="Z28" s="7"/>
    </row>
    <row r="29" spans="1:26" x14ac:dyDescent="0.25">
      <c r="A29" s="33" t="s">
        <v>98</v>
      </c>
      <c r="B29" s="18" t="s">
        <v>57</v>
      </c>
      <c r="C29" s="48" t="s">
        <v>41</v>
      </c>
      <c r="D29" s="70"/>
      <c r="E29" s="55">
        <f>E28/C8</f>
        <v>391.18911111111106</v>
      </c>
      <c r="F29" s="44"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166">
        <f>E23-E28</f>
        <v>33.929569805194816</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167">
        <f>E30/C8</f>
        <v>132.70231746031752</v>
      </c>
      <c r="F31" s="213" t="s">
        <v>170</v>
      </c>
      <c r="G31" s="7"/>
      <c r="H31" s="7"/>
      <c r="I31" s="7"/>
      <c r="J31" s="7"/>
      <c r="K31" s="7"/>
      <c r="L31" s="7"/>
      <c r="M31" s="7"/>
      <c r="N31" s="7"/>
      <c r="O31" s="7"/>
      <c r="P31" s="7"/>
      <c r="Q31" s="7"/>
      <c r="R31" s="7"/>
      <c r="S31" s="7"/>
      <c r="T31" s="7"/>
      <c r="U31" s="7"/>
      <c r="V31" s="7"/>
      <c r="W31" s="7"/>
      <c r="X31" s="7"/>
      <c r="Y31" s="7"/>
      <c r="Z31" s="7"/>
    </row>
    <row r="32" spans="1:26"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x14ac:dyDescent="0.25">
      <c r="A33" s="204" t="s">
        <v>166</v>
      </c>
      <c r="B33" s="205" t="s">
        <v>57</v>
      </c>
      <c r="C33" s="208" t="s">
        <v>167</v>
      </c>
      <c r="D33" s="206"/>
      <c r="E33" s="214">
        <f>E48</f>
        <v>112.09787301587306</v>
      </c>
      <c r="F33" s="212" t="s">
        <v>169</v>
      </c>
      <c r="G33" s="7"/>
      <c r="H33" s="7"/>
      <c r="I33" s="7"/>
      <c r="J33" s="7"/>
      <c r="K33" s="7"/>
      <c r="L33" s="7"/>
      <c r="M33" s="7"/>
      <c r="N33" s="7"/>
      <c r="O33" s="7"/>
      <c r="P33" s="7"/>
      <c r="Q33" s="7"/>
      <c r="R33" s="7"/>
      <c r="S33" s="7"/>
      <c r="T33" s="7"/>
      <c r="U33" s="7"/>
      <c r="V33" s="7"/>
      <c r="W33" s="7"/>
      <c r="X33" s="7"/>
      <c r="Y33" s="7"/>
      <c r="Z33" s="7"/>
    </row>
    <row r="34" spans="1:26"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97" t="s">
        <v>118</v>
      </c>
      <c r="B43" s="98" t="s">
        <v>87</v>
      </c>
      <c r="C43" s="99" t="s">
        <v>41</v>
      </c>
      <c r="D43" s="100"/>
      <c r="E43" s="168">
        <f>(('A5. 5% Scenario'!E24*4)+('A5. 5% Scenario'!F24*8))/12</f>
        <v>92.242045454545448</v>
      </c>
      <c r="F43" s="169" t="s">
        <v>158</v>
      </c>
      <c r="G43" s="100"/>
      <c r="H43" s="7"/>
      <c r="I43" s="7"/>
      <c r="J43" s="7"/>
      <c r="K43" s="7"/>
      <c r="L43" s="7"/>
      <c r="M43" s="7"/>
      <c r="N43" s="7"/>
      <c r="O43" s="7"/>
      <c r="P43" s="7"/>
      <c r="Q43" s="7"/>
      <c r="R43" s="7"/>
      <c r="S43" s="7"/>
      <c r="T43" s="7"/>
      <c r="U43" s="7"/>
      <c r="V43" s="7"/>
      <c r="W43" s="7"/>
      <c r="X43" s="7"/>
      <c r="Y43" s="7"/>
      <c r="Z43" s="7"/>
    </row>
    <row r="44" spans="1:26" x14ac:dyDescent="0.25">
      <c r="A44" s="97" t="s">
        <v>119</v>
      </c>
      <c r="B44" s="98" t="s">
        <v>87</v>
      </c>
      <c r="C44" s="99" t="s">
        <v>41</v>
      </c>
      <c r="D44" s="100"/>
      <c r="E44" s="101">
        <f>$E$27</f>
        <v>13.046079545454543</v>
      </c>
      <c r="F44" s="160" t="s">
        <v>148</v>
      </c>
      <c r="G44" s="100"/>
      <c r="H44" s="7"/>
      <c r="I44" s="7"/>
      <c r="J44" s="7"/>
      <c r="K44" s="7"/>
      <c r="L44" s="7"/>
      <c r="M44" s="7"/>
      <c r="N44" s="7"/>
      <c r="O44" s="7"/>
      <c r="P44" s="7"/>
      <c r="Q44" s="7"/>
      <c r="R44" s="7"/>
      <c r="S44" s="7"/>
      <c r="T44" s="7"/>
      <c r="U44" s="7"/>
      <c r="V44" s="7"/>
      <c r="W44" s="7"/>
      <c r="X44" s="7"/>
      <c r="Y44" s="7"/>
      <c r="Z44" s="7"/>
    </row>
    <row r="45" spans="1:26" x14ac:dyDescent="0.25">
      <c r="A45" s="97" t="s">
        <v>120</v>
      </c>
      <c r="B45" s="98" t="s">
        <v>87</v>
      </c>
      <c r="C45" s="99" t="s">
        <v>41</v>
      </c>
      <c r="D45" s="100"/>
      <c r="E45" s="101">
        <f>E43+E44</f>
        <v>105.28812499999999</v>
      </c>
      <c r="F45" s="100" t="s">
        <v>121</v>
      </c>
      <c r="G45" s="100"/>
      <c r="H45" s="7"/>
      <c r="I45" s="7"/>
      <c r="J45" s="7"/>
      <c r="K45" s="7"/>
      <c r="L45" s="7"/>
      <c r="M45" s="7"/>
      <c r="N45" s="7"/>
      <c r="O45" s="7"/>
      <c r="P45" s="7"/>
      <c r="Q45" s="7"/>
      <c r="R45" s="7"/>
      <c r="S45" s="7"/>
      <c r="T45" s="7"/>
      <c r="U45" s="7"/>
      <c r="V45" s="7"/>
      <c r="W45" s="7"/>
      <c r="X45" s="7"/>
      <c r="Y45" s="7"/>
      <c r="Z45" s="7"/>
    </row>
    <row r="46" spans="1:26" x14ac:dyDescent="0.25">
      <c r="A46" s="97" t="s">
        <v>122</v>
      </c>
      <c r="B46" s="98" t="s">
        <v>57</v>
      </c>
      <c r="C46" s="99" t="s">
        <v>41</v>
      </c>
      <c r="D46" s="100"/>
      <c r="E46" s="101">
        <f>E45*(1/$C$8)</f>
        <v>411.79355555555554</v>
      </c>
      <c r="F46" s="100" t="s">
        <v>99</v>
      </c>
      <c r="G46" s="100"/>
      <c r="H46" s="7"/>
      <c r="I46" s="7"/>
      <c r="J46" s="7"/>
      <c r="K46" s="7"/>
      <c r="L46" s="7"/>
      <c r="M46" s="7"/>
      <c r="N46" s="7"/>
      <c r="O46" s="7"/>
      <c r="P46" s="7"/>
      <c r="Q46" s="7"/>
      <c r="R46" s="7"/>
      <c r="S46" s="7"/>
      <c r="T46" s="7"/>
      <c r="U46" s="7"/>
      <c r="V46" s="7"/>
      <c r="W46" s="7"/>
      <c r="X46" s="7"/>
      <c r="Y46" s="7"/>
      <c r="Z46" s="7"/>
    </row>
    <row r="47" spans="1:26"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x14ac:dyDescent="0.25">
      <c r="A48" s="102" t="s">
        <v>125</v>
      </c>
      <c r="B48" s="98" t="s">
        <v>57</v>
      </c>
      <c r="C48" s="99" t="s">
        <v>41</v>
      </c>
      <c r="D48" s="100"/>
      <c r="E48" s="170">
        <f>E47-E46</f>
        <v>112.09787301587306</v>
      </c>
      <c r="F48" s="100" t="s">
        <v>126</v>
      </c>
      <c r="G48" s="100"/>
      <c r="H48" s="7"/>
      <c r="I48" s="7"/>
      <c r="J48" s="7"/>
      <c r="K48" s="7"/>
      <c r="L48" s="7"/>
      <c r="M48" s="7"/>
      <c r="N48" s="7"/>
      <c r="O48" s="7"/>
      <c r="P48" s="7"/>
      <c r="Q48" s="7"/>
      <c r="R48" s="7"/>
      <c r="S48" s="7"/>
      <c r="T48" s="7"/>
      <c r="U48" s="7"/>
      <c r="V48" s="7"/>
      <c r="W48" s="7"/>
      <c r="X48" s="7"/>
      <c r="Y48" s="7"/>
      <c r="Z48" s="7"/>
    </row>
    <row r="49" spans="1:26"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sheetData>
  <customSheetViews>
    <customSheetView guid="{6A5ED10D-674E-B84B-813A-AABE6D4985FB}" topLeftCell="A7">
      <selection activeCell="E34" sqref="E34"/>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6"/>
  <sheetViews>
    <sheetView topLeftCell="A10" workbookViewId="0">
      <selection activeCell="A33" sqref="A33"/>
    </sheetView>
  </sheetViews>
  <sheetFormatPr defaultColWidth="11.125" defaultRowHeight="15.75" x14ac:dyDescent="0.25"/>
  <cols>
    <col min="1" max="1" width="84" customWidth="1"/>
    <col min="2" max="2" width="14.625" customWidth="1"/>
    <col min="3" max="3" width="13.5" customWidth="1"/>
    <col min="4" max="4" width="2.625" customWidth="1"/>
    <col min="5" max="5" width="13.125" customWidth="1"/>
    <col min="6" max="6" width="104.375" customWidth="1"/>
    <col min="7" max="7" width="2.625" customWidth="1"/>
    <col min="8" max="26" width="10.5" customWidth="1"/>
  </cols>
  <sheetData>
    <row r="1" spans="1:26" ht="15" customHeight="1" x14ac:dyDescent="0.3">
      <c r="A1" s="2" t="s">
        <v>1</v>
      </c>
      <c r="B1" s="3"/>
      <c r="C1" s="3"/>
      <c r="D1" s="4"/>
      <c r="E1" s="5"/>
      <c r="F1" s="6"/>
      <c r="G1" s="7"/>
      <c r="H1" s="7"/>
      <c r="I1" s="7"/>
      <c r="J1" s="7"/>
      <c r="K1" s="7"/>
      <c r="L1" s="7"/>
      <c r="M1" s="7"/>
      <c r="N1" s="7"/>
      <c r="O1" s="7"/>
      <c r="P1" s="7"/>
      <c r="Q1" s="7"/>
      <c r="R1" s="7"/>
      <c r="S1" s="7"/>
      <c r="T1" s="7"/>
      <c r="U1" s="7"/>
      <c r="V1" s="7"/>
      <c r="W1" s="7"/>
      <c r="X1" s="7"/>
      <c r="Y1" s="7"/>
      <c r="Z1" s="7"/>
    </row>
    <row r="2" spans="1:26" ht="15" customHeight="1" x14ac:dyDescent="0.3">
      <c r="A2" s="10" t="s">
        <v>3</v>
      </c>
      <c r="B2" s="12" t="s">
        <v>5</v>
      </c>
      <c r="C2" s="12" t="s">
        <v>6</v>
      </c>
      <c r="D2" s="13"/>
      <c r="E2" s="14" t="s">
        <v>2</v>
      </c>
      <c r="F2" s="15" t="s">
        <v>7</v>
      </c>
      <c r="G2" s="7"/>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7"/>
      <c r="H3" s="7"/>
      <c r="I3" s="7"/>
      <c r="J3" s="7"/>
      <c r="K3" s="7"/>
      <c r="L3" s="7"/>
      <c r="M3" s="7"/>
      <c r="N3" s="7"/>
      <c r="O3" s="7"/>
      <c r="P3" s="7"/>
      <c r="Q3" s="7"/>
      <c r="R3" s="7"/>
      <c r="S3" s="7"/>
      <c r="T3" s="7"/>
      <c r="U3" s="7"/>
      <c r="V3" s="7"/>
      <c r="W3" s="7"/>
      <c r="X3" s="7"/>
      <c r="Y3" s="7"/>
      <c r="Z3" s="7"/>
    </row>
    <row r="4" spans="1:26" ht="15" customHeight="1" x14ac:dyDescent="0.3">
      <c r="A4" s="89"/>
      <c r="B4" s="18"/>
      <c r="C4" s="7"/>
      <c r="D4" s="19"/>
      <c r="E4" s="25"/>
      <c r="F4" s="25"/>
      <c r="G4" s="7"/>
      <c r="H4" s="7"/>
      <c r="I4" s="7"/>
      <c r="J4" s="7"/>
      <c r="K4" s="7"/>
      <c r="L4" s="7"/>
      <c r="M4" s="7"/>
      <c r="N4" s="7"/>
      <c r="O4" s="7"/>
      <c r="P4" s="7"/>
      <c r="Q4" s="7"/>
      <c r="R4" s="7"/>
      <c r="S4" s="7"/>
      <c r="T4" s="7"/>
      <c r="U4" s="7"/>
      <c r="V4" s="7"/>
      <c r="W4" s="7"/>
      <c r="X4" s="7"/>
      <c r="Y4" s="7"/>
      <c r="Z4" s="7"/>
    </row>
    <row r="5" spans="1:26" ht="15" customHeight="1" x14ac:dyDescent="0.3">
      <c r="A5" s="26" t="s">
        <v>17</v>
      </c>
      <c r="B5" s="18"/>
      <c r="C5" s="36"/>
      <c r="D5" s="19"/>
      <c r="E5" s="25"/>
      <c r="F5" s="25"/>
      <c r="G5" s="7"/>
      <c r="H5" s="7"/>
      <c r="I5" s="7"/>
      <c r="J5" s="7"/>
      <c r="K5" s="7"/>
      <c r="L5" s="7"/>
      <c r="M5" s="7"/>
      <c r="N5" s="7"/>
      <c r="O5" s="7"/>
      <c r="P5" s="7"/>
      <c r="Q5" s="7"/>
      <c r="R5" s="7"/>
      <c r="S5" s="7"/>
      <c r="T5" s="7"/>
      <c r="U5" s="7"/>
      <c r="V5" s="7"/>
      <c r="W5" s="7"/>
      <c r="X5" s="7"/>
      <c r="Y5" s="7"/>
      <c r="Z5" s="7"/>
    </row>
    <row r="6" spans="1:26" x14ac:dyDescent="0.25">
      <c r="A6" s="28" t="s">
        <v>18</v>
      </c>
      <c r="B6" s="29" t="s">
        <v>22</v>
      </c>
      <c r="C6" s="30">
        <f>'C. Parameter Values'!C15</f>
        <v>61</v>
      </c>
      <c r="D6" s="19"/>
      <c r="E6" s="25"/>
      <c r="F6" s="44" t="s">
        <v>31</v>
      </c>
      <c r="G6" s="7"/>
      <c r="H6" s="7"/>
      <c r="I6" s="7"/>
      <c r="J6" s="7"/>
      <c r="K6" s="7"/>
      <c r="L6" s="7"/>
      <c r="M6" s="7"/>
      <c r="N6" s="7"/>
      <c r="O6" s="7"/>
      <c r="P6" s="7"/>
      <c r="Q6" s="7"/>
      <c r="R6" s="7"/>
      <c r="S6" s="7"/>
      <c r="T6" s="7"/>
      <c r="U6" s="7"/>
      <c r="V6" s="7"/>
      <c r="W6" s="7"/>
      <c r="X6" s="7"/>
      <c r="Y6" s="7"/>
      <c r="Z6" s="7"/>
    </row>
    <row r="7" spans="1:26" x14ac:dyDescent="0.25">
      <c r="A7" s="28" t="s">
        <v>32</v>
      </c>
      <c r="B7" s="29" t="s">
        <v>33</v>
      </c>
      <c r="C7" s="42">
        <f>'C. Parameter Values'!C16</f>
        <v>45</v>
      </c>
      <c r="D7" s="19"/>
      <c r="E7" s="25"/>
      <c r="F7" s="44" t="s">
        <v>34</v>
      </c>
      <c r="G7" s="7"/>
      <c r="H7" s="7"/>
      <c r="I7" s="7"/>
      <c r="J7" s="7"/>
      <c r="K7" s="7"/>
      <c r="L7" s="7"/>
      <c r="M7" s="7"/>
      <c r="N7" s="7"/>
      <c r="O7" s="7"/>
      <c r="P7" s="7"/>
      <c r="Q7" s="7"/>
      <c r="R7" s="7"/>
      <c r="S7" s="7"/>
      <c r="T7" s="7"/>
      <c r="U7" s="7"/>
      <c r="V7" s="7"/>
      <c r="W7" s="7"/>
      <c r="X7" s="7"/>
      <c r="Y7" s="7"/>
      <c r="Z7" s="7"/>
    </row>
    <row r="8" spans="1:26" x14ac:dyDescent="0.25">
      <c r="A8" s="33" t="s">
        <v>37</v>
      </c>
      <c r="B8" s="18" t="s">
        <v>38</v>
      </c>
      <c r="C8" s="47">
        <f>C7/(80*2.2)</f>
        <v>0.25568181818181818</v>
      </c>
      <c r="D8" s="19"/>
      <c r="E8" s="25"/>
      <c r="F8" s="44" t="s">
        <v>42</v>
      </c>
      <c r="G8" s="7"/>
      <c r="H8" s="7"/>
      <c r="I8" s="7"/>
      <c r="J8" s="7"/>
      <c r="K8" s="7"/>
      <c r="L8" s="7"/>
      <c r="M8" s="7"/>
      <c r="N8" s="7"/>
      <c r="O8" s="7"/>
      <c r="P8" s="7"/>
      <c r="Q8" s="7"/>
      <c r="R8" s="7"/>
      <c r="S8" s="7"/>
      <c r="T8" s="7"/>
      <c r="U8" s="7"/>
      <c r="V8" s="7"/>
      <c r="W8" s="7"/>
      <c r="X8" s="7"/>
      <c r="Y8" s="7"/>
      <c r="Z8" s="7"/>
    </row>
    <row r="9" spans="1:26" x14ac:dyDescent="0.25">
      <c r="A9" s="33"/>
      <c r="B9" s="18"/>
      <c r="C9" s="48"/>
      <c r="D9" s="19"/>
      <c r="E9" s="25"/>
      <c r="F9" s="44"/>
      <c r="G9" s="7"/>
      <c r="H9" s="7"/>
      <c r="I9" s="7"/>
      <c r="J9" s="7"/>
      <c r="K9" s="7"/>
      <c r="L9" s="7"/>
      <c r="M9" s="7"/>
      <c r="N9" s="7"/>
      <c r="O9" s="7"/>
      <c r="P9" s="7"/>
      <c r="Q9" s="7"/>
      <c r="R9" s="7"/>
      <c r="S9" s="7"/>
      <c r="T9" s="7"/>
      <c r="U9" s="7"/>
      <c r="V9" s="7"/>
      <c r="W9" s="7"/>
      <c r="X9" s="7"/>
      <c r="Y9" s="7"/>
      <c r="Z9" s="7"/>
    </row>
    <row r="10" spans="1:26" ht="15" customHeight="1" x14ac:dyDescent="0.3">
      <c r="A10" s="34" t="s">
        <v>43</v>
      </c>
      <c r="B10" s="18"/>
      <c r="C10" s="35"/>
      <c r="D10" s="19"/>
      <c r="E10" s="25"/>
      <c r="F10" s="44"/>
      <c r="G10" s="7"/>
      <c r="H10" s="7"/>
      <c r="I10" s="7"/>
      <c r="J10" s="7"/>
      <c r="K10" s="7"/>
      <c r="L10" s="7"/>
      <c r="M10" s="7"/>
      <c r="N10" s="7"/>
      <c r="O10" s="7"/>
      <c r="P10" s="7"/>
      <c r="Q10" s="7"/>
      <c r="R10" s="7"/>
      <c r="S10" s="7"/>
      <c r="T10" s="7"/>
      <c r="U10" s="7"/>
      <c r="V10" s="7"/>
      <c r="W10" s="7"/>
      <c r="X10" s="7"/>
      <c r="Y10" s="7"/>
      <c r="Z10" s="7"/>
    </row>
    <row r="11" spans="1:26" ht="15" customHeight="1" x14ac:dyDescent="0.3">
      <c r="A11" s="34" t="s">
        <v>44</v>
      </c>
      <c r="B11" s="18"/>
      <c r="C11" s="35"/>
      <c r="D11" s="19"/>
      <c r="E11" s="25"/>
      <c r="F11" s="44"/>
      <c r="G11" s="7"/>
      <c r="H11" s="7"/>
      <c r="I11" s="7"/>
      <c r="J11" s="7"/>
      <c r="K11" s="7"/>
      <c r="L11" s="7"/>
      <c r="M11" s="7"/>
      <c r="N11" s="7"/>
      <c r="O11" s="7"/>
      <c r="P11" s="7"/>
      <c r="Q11" s="7"/>
      <c r="R11" s="7"/>
      <c r="S11" s="7"/>
      <c r="T11" s="7"/>
      <c r="U11" s="7"/>
      <c r="V11" s="7"/>
      <c r="W11" s="7"/>
      <c r="X11" s="7"/>
      <c r="Y11" s="7"/>
      <c r="Z11" s="7"/>
    </row>
    <row r="12" spans="1:26" ht="15" customHeight="1" x14ac:dyDescent="0.3">
      <c r="A12" s="37" t="s">
        <v>45</v>
      </c>
      <c r="B12" s="29" t="s">
        <v>46</v>
      </c>
      <c r="C12" s="49">
        <f>'C. Parameter Values'!C17</f>
        <v>4.5</v>
      </c>
      <c r="D12" s="19"/>
      <c r="E12" s="50">
        <f>C12</f>
        <v>4.5</v>
      </c>
      <c r="F12" s="44" t="s">
        <v>47</v>
      </c>
      <c r="G12" s="7"/>
      <c r="H12" s="7"/>
      <c r="I12" s="7"/>
      <c r="J12" s="7"/>
      <c r="K12" s="7"/>
      <c r="L12" s="7"/>
      <c r="M12" s="7"/>
      <c r="N12" s="7"/>
      <c r="O12" s="7"/>
      <c r="P12" s="7"/>
      <c r="Q12" s="7"/>
      <c r="R12" s="7"/>
      <c r="S12" s="7"/>
      <c r="T12" s="7"/>
      <c r="U12" s="7"/>
      <c r="V12" s="7"/>
      <c r="W12" s="7"/>
      <c r="X12" s="7"/>
      <c r="Y12" s="7"/>
      <c r="Z12" s="7"/>
    </row>
    <row r="13" spans="1:26" x14ac:dyDescent="0.25">
      <c r="A13" s="45" t="s">
        <v>48</v>
      </c>
      <c r="B13" s="29" t="s">
        <v>26</v>
      </c>
      <c r="C13" s="46">
        <f>'C. Parameter Values'!C18</f>
        <v>0.12</v>
      </c>
      <c r="D13" s="19"/>
      <c r="E13" s="25"/>
      <c r="F13" s="44" t="s">
        <v>39</v>
      </c>
      <c r="G13" s="7"/>
      <c r="H13" s="7"/>
      <c r="I13" s="7"/>
      <c r="J13" s="7"/>
      <c r="K13" s="7"/>
      <c r="L13" s="7"/>
      <c r="M13" s="7"/>
      <c r="N13" s="7"/>
      <c r="O13" s="7"/>
      <c r="P13" s="7"/>
      <c r="Q13" s="7"/>
      <c r="R13" s="7"/>
      <c r="S13" s="7"/>
      <c r="T13" s="7"/>
      <c r="U13" s="7"/>
      <c r="V13" s="7"/>
      <c r="W13" s="7"/>
      <c r="X13" s="7"/>
      <c r="Y13" s="7"/>
      <c r="Z13" s="7"/>
    </row>
    <row r="14" spans="1:26" x14ac:dyDescent="0.25">
      <c r="A14" s="33" t="s">
        <v>49</v>
      </c>
      <c r="B14" s="18" t="s">
        <v>46</v>
      </c>
      <c r="C14" s="35" t="s">
        <v>41</v>
      </c>
      <c r="D14" s="19"/>
      <c r="E14" s="53">
        <f>E12-E12/(1+C13)</f>
        <v>0.48214285714285765</v>
      </c>
      <c r="F14" s="44"/>
      <c r="G14" s="7"/>
      <c r="H14" s="7"/>
      <c r="I14" s="7"/>
      <c r="J14" s="7"/>
      <c r="K14" s="7"/>
      <c r="L14" s="7"/>
      <c r="M14" s="7"/>
      <c r="N14" s="7"/>
      <c r="O14" s="7"/>
      <c r="P14" s="7"/>
      <c r="Q14" s="7"/>
      <c r="R14" s="7"/>
      <c r="S14" s="7"/>
      <c r="T14" s="7"/>
      <c r="U14" s="7"/>
      <c r="V14" s="7"/>
      <c r="W14" s="7"/>
      <c r="X14" s="7"/>
      <c r="Y14" s="7"/>
      <c r="Z14" s="7"/>
    </row>
    <row r="15" spans="1:26" x14ac:dyDescent="0.25">
      <c r="A15" s="52" t="s">
        <v>51</v>
      </c>
      <c r="B15" s="18" t="s">
        <v>46</v>
      </c>
      <c r="C15" s="48" t="s">
        <v>41</v>
      </c>
      <c r="D15" s="19"/>
      <c r="E15" s="53">
        <f>E12-E14</f>
        <v>4.0178571428571423</v>
      </c>
      <c r="F15" s="44" t="s">
        <v>55</v>
      </c>
      <c r="G15" s="7"/>
      <c r="H15" s="7"/>
      <c r="I15" s="7"/>
      <c r="J15" s="7"/>
      <c r="K15" s="7"/>
      <c r="L15" s="7"/>
      <c r="M15" s="7"/>
      <c r="N15" s="7"/>
      <c r="O15" s="7"/>
      <c r="P15" s="7"/>
      <c r="Q15" s="7"/>
      <c r="R15" s="7"/>
      <c r="S15" s="7"/>
      <c r="T15" s="7"/>
      <c r="U15" s="7"/>
      <c r="V15" s="7"/>
      <c r="W15" s="7"/>
      <c r="X15" s="7"/>
      <c r="Y15" s="7"/>
      <c r="Z15" s="7"/>
    </row>
    <row r="16" spans="1:26" x14ac:dyDescent="0.25">
      <c r="A16" s="33" t="s">
        <v>56</v>
      </c>
      <c r="B16" s="18" t="s">
        <v>57</v>
      </c>
      <c r="C16" s="48" t="s">
        <v>41</v>
      </c>
      <c r="D16" s="19"/>
      <c r="E16" s="55">
        <f>E15*$C$6*2.2</f>
        <v>539.19642857142856</v>
      </c>
      <c r="F16" s="44" t="s">
        <v>60</v>
      </c>
      <c r="G16" s="7"/>
      <c r="H16" s="7"/>
      <c r="I16" s="7"/>
      <c r="J16" s="7"/>
      <c r="K16" s="7"/>
      <c r="L16" s="7"/>
      <c r="M16" s="7"/>
      <c r="N16" s="7"/>
      <c r="O16" s="7"/>
      <c r="P16" s="7"/>
      <c r="Q16" s="7"/>
      <c r="R16" s="7"/>
      <c r="S16" s="7"/>
      <c r="T16" s="7"/>
      <c r="U16" s="7"/>
      <c r="V16" s="7"/>
      <c r="W16" s="7"/>
      <c r="X16" s="7"/>
      <c r="Y16" s="7"/>
      <c r="Z16" s="7"/>
    </row>
    <row r="17" spans="1:26" x14ac:dyDescent="0.25">
      <c r="A17" s="45" t="s">
        <v>61</v>
      </c>
      <c r="B17" s="29"/>
      <c r="C17" s="56"/>
      <c r="D17" s="19"/>
      <c r="E17" s="55"/>
      <c r="F17" s="44"/>
      <c r="G17" s="7"/>
      <c r="H17" s="7"/>
      <c r="I17" s="7"/>
      <c r="J17" s="7"/>
      <c r="K17" s="7"/>
      <c r="L17" s="7"/>
      <c r="M17" s="7"/>
      <c r="N17" s="7"/>
      <c r="O17" s="7"/>
      <c r="P17" s="7"/>
      <c r="Q17" s="7"/>
      <c r="R17" s="7"/>
      <c r="S17" s="7"/>
      <c r="T17" s="7"/>
      <c r="U17" s="7"/>
      <c r="V17" s="7"/>
      <c r="W17" s="7"/>
      <c r="X17" s="7"/>
      <c r="Y17" s="7"/>
      <c r="Z17" s="7"/>
    </row>
    <row r="18" spans="1:26" x14ac:dyDescent="0.25">
      <c r="A18" s="45" t="s">
        <v>64</v>
      </c>
      <c r="B18" s="29" t="s">
        <v>65</v>
      </c>
      <c r="C18" s="57">
        <f>'C. Parameter Values'!C19</f>
        <v>995</v>
      </c>
      <c r="D18" s="19"/>
      <c r="E18" s="55"/>
      <c r="F18" s="44" t="s">
        <v>66</v>
      </c>
      <c r="G18" s="7"/>
      <c r="H18" s="7"/>
      <c r="I18" s="7"/>
      <c r="J18" s="7"/>
      <c r="K18" s="7"/>
      <c r="L18" s="7"/>
      <c r="M18" s="7"/>
      <c r="N18" s="7"/>
      <c r="O18" s="7"/>
      <c r="P18" s="7"/>
      <c r="Q18" s="7"/>
      <c r="R18" s="7"/>
      <c r="S18" s="7"/>
      <c r="T18" s="7"/>
      <c r="U18" s="7"/>
      <c r="V18" s="7"/>
      <c r="W18" s="7"/>
      <c r="X18" s="7"/>
      <c r="Y18" s="7"/>
      <c r="Z18" s="7"/>
    </row>
    <row r="19" spans="1:26" x14ac:dyDescent="0.25">
      <c r="A19" s="33" t="s">
        <v>68</v>
      </c>
      <c r="B19" s="18" t="s">
        <v>57</v>
      </c>
      <c r="C19" s="58" t="s">
        <v>41</v>
      </c>
      <c r="D19" s="19"/>
      <c r="E19" s="55">
        <f>C18/1000</f>
        <v>0.995</v>
      </c>
      <c r="F19" s="44" t="s">
        <v>71</v>
      </c>
      <c r="G19" s="7"/>
      <c r="H19" s="7"/>
      <c r="I19" s="7"/>
      <c r="J19" s="7"/>
      <c r="K19" s="7"/>
      <c r="L19" s="7"/>
      <c r="M19" s="7"/>
      <c r="N19" s="7"/>
      <c r="O19" s="7"/>
      <c r="P19" s="7"/>
      <c r="Q19" s="7"/>
      <c r="R19" s="7"/>
      <c r="S19" s="7"/>
      <c r="T19" s="7"/>
      <c r="U19" s="7"/>
      <c r="V19" s="7"/>
      <c r="W19" s="7"/>
      <c r="X19" s="7"/>
      <c r="Y19" s="7"/>
      <c r="Z19" s="7"/>
    </row>
    <row r="20" spans="1:26" x14ac:dyDescent="0.25">
      <c r="A20" s="52" t="s">
        <v>72</v>
      </c>
      <c r="B20" s="18" t="s">
        <v>57</v>
      </c>
      <c r="C20" s="48" t="s">
        <v>41</v>
      </c>
      <c r="D20" s="19"/>
      <c r="E20" s="55">
        <f>E16-E19</f>
        <v>538.20142857142855</v>
      </c>
      <c r="F20" s="44" t="s">
        <v>77</v>
      </c>
      <c r="G20" s="7"/>
      <c r="H20" s="7"/>
      <c r="I20" s="7"/>
      <c r="J20" s="7"/>
      <c r="K20" s="7"/>
      <c r="L20" s="7"/>
      <c r="M20" s="7"/>
      <c r="N20" s="7"/>
      <c r="O20" s="7"/>
      <c r="P20" s="7"/>
      <c r="Q20" s="7"/>
      <c r="R20" s="7"/>
      <c r="S20" s="7"/>
      <c r="T20" s="7"/>
      <c r="U20" s="7"/>
      <c r="V20" s="7"/>
      <c r="W20" s="7"/>
      <c r="X20" s="7"/>
      <c r="Y20" s="7"/>
      <c r="Z20" s="7"/>
    </row>
    <row r="21" spans="1:26" x14ac:dyDescent="0.25">
      <c r="A21" s="45" t="s">
        <v>78</v>
      </c>
      <c r="B21" s="29" t="s">
        <v>65</v>
      </c>
      <c r="C21" s="57">
        <f>'C. Parameter Values'!C20</f>
        <v>14.31</v>
      </c>
      <c r="D21" s="19"/>
      <c r="E21" s="55">
        <f>C21</f>
        <v>14.31</v>
      </c>
      <c r="F21" s="44" t="s">
        <v>80</v>
      </c>
      <c r="G21" s="7"/>
      <c r="H21" s="7"/>
      <c r="I21" s="7"/>
      <c r="J21" s="7"/>
      <c r="K21" s="7"/>
      <c r="L21" s="7"/>
      <c r="M21" s="7"/>
      <c r="N21" s="7"/>
      <c r="O21" s="7"/>
      <c r="P21" s="7"/>
      <c r="Q21" s="7"/>
      <c r="R21" s="7"/>
      <c r="S21" s="7"/>
      <c r="T21" s="7"/>
      <c r="U21" s="7"/>
      <c r="V21" s="7"/>
      <c r="W21" s="7"/>
      <c r="X21" s="7"/>
      <c r="Y21" s="7"/>
      <c r="Z21" s="7"/>
    </row>
    <row r="22" spans="1:26" x14ac:dyDescent="0.25">
      <c r="A22" s="52" t="s">
        <v>81</v>
      </c>
      <c r="B22" s="18" t="s">
        <v>57</v>
      </c>
      <c r="C22" s="48" t="s">
        <v>41</v>
      </c>
      <c r="D22" s="19"/>
      <c r="E22" s="55">
        <f>E20-E21</f>
        <v>523.89142857142861</v>
      </c>
      <c r="F22" s="44" t="s">
        <v>83</v>
      </c>
      <c r="G22" s="7"/>
      <c r="H22" s="7"/>
      <c r="I22" s="7"/>
      <c r="J22" s="7"/>
      <c r="K22" s="7"/>
      <c r="L22" s="7"/>
      <c r="M22" s="7"/>
      <c r="N22" s="7"/>
      <c r="O22" s="7"/>
      <c r="P22" s="7"/>
      <c r="Q22" s="7"/>
      <c r="R22" s="7"/>
      <c r="S22" s="7"/>
      <c r="T22" s="7"/>
      <c r="U22" s="7"/>
      <c r="V22" s="7"/>
      <c r="W22" s="7"/>
      <c r="X22" s="7"/>
      <c r="Y22" s="7"/>
      <c r="Z22" s="7"/>
    </row>
    <row r="23" spans="1:26" x14ac:dyDescent="0.25">
      <c r="A23" s="33" t="s">
        <v>86</v>
      </c>
      <c r="B23" s="18" t="s">
        <v>87</v>
      </c>
      <c r="C23" s="48" t="s">
        <v>41</v>
      </c>
      <c r="D23" s="19"/>
      <c r="E23" s="55">
        <f>E22*$C$8</f>
        <v>133.94951298701298</v>
      </c>
      <c r="F23" s="44" t="s">
        <v>88</v>
      </c>
      <c r="G23" s="7"/>
      <c r="H23" s="7"/>
      <c r="I23" s="7"/>
      <c r="J23" s="7"/>
      <c r="K23" s="7"/>
      <c r="L23" s="7"/>
      <c r="M23" s="7"/>
      <c r="N23" s="7"/>
      <c r="O23" s="7"/>
      <c r="P23" s="7"/>
      <c r="Q23" s="7"/>
      <c r="R23" s="7"/>
      <c r="S23" s="7"/>
      <c r="T23" s="7"/>
      <c r="U23" s="7"/>
      <c r="V23" s="7"/>
      <c r="W23" s="7"/>
      <c r="X23" s="7"/>
      <c r="Y23" s="7"/>
      <c r="Z23" s="7"/>
    </row>
    <row r="24" spans="1:26" ht="15" customHeight="1" x14ac:dyDescent="0.3">
      <c r="A24" s="34" t="s">
        <v>89</v>
      </c>
      <c r="B24" s="18"/>
      <c r="C24" s="48"/>
      <c r="D24" s="19"/>
      <c r="E24" s="55"/>
      <c r="F24" s="44"/>
      <c r="G24" s="7"/>
      <c r="H24" s="7"/>
      <c r="I24" s="7"/>
      <c r="J24" s="7"/>
      <c r="K24" s="7"/>
      <c r="L24" s="7"/>
      <c r="M24" s="7"/>
      <c r="N24" s="7"/>
      <c r="O24" s="7"/>
      <c r="P24" s="7"/>
      <c r="Q24" s="7"/>
      <c r="R24" s="7"/>
      <c r="S24" s="7"/>
      <c r="T24" s="7"/>
      <c r="U24" s="7"/>
      <c r="V24" s="7"/>
      <c r="W24" s="7"/>
      <c r="X24" s="7"/>
      <c r="Y24" s="7"/>
      <c r="Z24" s="7"/>
    </row>
    <row r="25" spans="1:26" ht="15" customHeight="1" x14ac:dyDescent="0.3">
      <c r="A25" s="16" t="s">
        <v>90</v>
      </c>
      <c r="B25" s="29" t="s">
        <v>87</v>
      </c>
      <c r="C25" s="163" t="s">
        <v>41</v>
      </c>
      <c r="D25" s="164"/>
      <c r="E25" s="165">
        <f>'A6. 0% Scenario'!F24</f>
        <v>91.595075757575742</v>
      </c>
      <c r="F25" s="171" t="s">
        <v>159</v>
      </c>
      <c r="G25" s="7"/>
      <c r="H25" s="7"/>
      <c r="I25" s="7"/>
      <c r="J25" s="7"/>
      <c r="K25" s="7"/>
      <c r="L25" s="7"/>
      <c r="M25" s="7"/>
      <c r="N25" s="7"/>
      <c r="O25" s="7"/>
      <c r="P25" s="7"/>
      <c r="Q25" s="7"/>
      <c r="R25" s="7"/>
      <c r="S25" s="7"/>
      <c r="T25" s="7"/>
      <c r="U25" s="7"/>
      <c r="V25" s="7"/>
      <c r="W25" s="7"/>
      <c r="X25" s="7"/>
      <c r="Y25" s="7"/>
      <c r="Z25" s="7"/>
    </row>
    <row r="26" spans="1:26" x14ac:dyDescent="0.25">
      <c r="A26" s="45" t="s">
        <v>92</v>
      </c>
      <c r="B26" s="29" t="s">
        <v>26</v>
      </c>
      <c r="C26" s="32">
        <f>'C. Parameter Values'!C21</f>
        <v>0.15</v>
      </c>
      <c r="D26" s="19"/>
      <c r="E26" s="55"/>
      <c r="F26" s="44" t="s">
        <v>93</v>
      </c>
      <c r="G26" s="7"/>
      <c r="H26" s="7"/>
      <c r="I26" s="7"/>
      <c r="J26" s="7"/>
      <c r="K26" s="7"/>
      <c r="L26" s="7"/>
      <c r="M26" s="7"/>
      <c r="N26" s="7"/>
      <c r="O26" s="7"/>
      <c r="P26" s="7"/>
      <c r="Q26" s="7"/>
      <c r="R26" s="7"/>
      <c r="S26" s="7"/>
      <c r="T26" s="7"/>
      <c r="U26" s="7"/>
      <c r="V26" s="7"/>
      <c r="W26" s="7"/>
      <c r="X26" s="7"/>
      <c r="Y26" s="7"/>
      <c r="Z26" s="7"/>
    </row>
    <row r="27" spans="1:26" x14ac:dyDescent="0.25">
      <c r="A27" s="33" t="s">
        <v>94</v>
      </c>
      <c r="B27" s="18" t="s">
        <v>87</v>
      </c>
      <c r="C27" s="48" t="s">
        <v>41</v>
      </c>
      <c r="D27" s="19"/>
      <c r="E27" s="55">
        <f>C26*E25</f>
        <v>13.739261363636361</v>
      </c>
      <c r="F27" s="44"/>
      <c r="G27" s="7"/>
      <c r="H27" s="7"/>
      <c r="I27" s="7"/>
      <c r="J27" s="7"/>
      <c r="K27" s="7"/>
      <c r="L27" s="7"/>
      <c r="M27" s="7"/>
      <c r="N27" s="7"/>
      <c r="O27" s="7"/>
      <c r="P27" s="7"/>
      <c r="Q27" s="7"/>
      <c r="R27" s="7"/>
      <c r="S27" s="7"/>
      <c r="T27" s="7"/>
      <c r="U27" s="7"/>
      <c r="V27" s="7"/>
      <c r="W27" s="7"/>
      <c r="X27" s="7"/>
      <c r="Y27" s="7"/>
      <c r="Z27" s="7"/>
    </row>
    <row r="28" spans="1:26" x14ac:dyDescent="0.25">
      <c r="A28" s="52" t="s">
        <v>96</v>
      </c>
      <c r="B28" s="68" t="s">
        <v>87</v>
      </c>
      <c r="C28" s="69" t="s">
        <v>41</v>
      </c>
      <c r="D28" s="70"/>
      <c r="E28" s="74">
        <f>E25+E27</f>
        <v>105.3343371212121</v>
      </c>
      <c r="F28" s="75" t="s">
        <v>97</v>
      </c>
      <c r="G28" s="7"/>
      <c r="H28" s="7"/>
      <c r="I28" s="7"/>
      <c r="J28" s="7"/>
      <c r="K28" s="7"/>
      <c r="L28" s="7"/>
      <c r="M28" s="7"/>
      <c r="N28" s="7"/>
      <c r="O28" s="7"/>
      <c r="P28" s="7"/>
      <c r="Q28" s="7"/>
      <c r="R28" s="7"/>
      <c r="S28" s="7"/>
      <c r="T28" s="7"/>
      <c r="U28" s="7"/>
      <c r="V28" s="7"/>
      <c r="W28" s="7"/>
      <c r="X28" s="7"/>
      <c r="Y28" s="7"/>
      <c r="Z28" s="7"/>
    </row>
    <row r="29" spans="1:26" x14ac:dyDescent="0.25">
      <c r="A29" s="33" t="s">
        <v>98</v>
      </c>
      <c r="B29" s="18" t="s">
        <v>57</v>
      </c>
      <c r="C29" s="48" t="s">
        <v>41</v>
      </c>
      <c r="D29" s="70"/>
      <c r="E29" s="55">
        <f>E28/C8</f>
        <v>411.97429629629625</v>
      </c>
      <c r="F29" s="44" t="s">
        <v>99</v>
      </c>
      <c r="G29" s="7"/>
      <c r="H29" s="7"/>
      <c r="I29" s="7"/>
      <c r="J29" s="7"/>
      <c r="K29" s="7"/>
      <c r="L29" s="7"/>
      <c r="M29" s="7"/>
      <c r="N29" s="7"/>
      <c r="O29" s="7"/>
      <c r="P29" s="7"/>
      <c r="Q29" s="7"/>
      <c r="R29" s="7"/>
      <c r="S29" s="7"/>
      <c r="T29" s="7"/>
      <c r="U29" s="7"/>
      <c r="V29" s="7"/>
      <c r="W29" s="7"/>
      <c r="X29" s="7"/>
      <c r="Y29" s="7"/>
      <c r="Z29" s="7"/>
    </row>
    <row r="30" spans="1:26" ht="15" customHeight="1" x14ac:dyDescent="0.3">
      <c r="A30" s="78" t="s">
        <v>100</v>
      </c>
      <c r="B30" s="62" t="s">
        <v>87</v>
      </c>
      <c r="C30" s="63" t="s">
        <v>41</v>
      </c>
      <c r="D30" s="79"/>
      <c r="E30" s="166">
        <f>E23-E28</f>
        <v>28.615175865800879</v>
      </c>
      <c r="F30" s="85" t="s">
        <v>104</v>
      </c>
      <c r="G30" s="7"/>
      <c r="H30" s="7"/>
      <c r="I30" s="7"/>
      <c r="J30" s="7"/>
      <c r="K30" s="7"/>
      <c r="L30" s="7"/>
      <c r="M30" s="7"/>
      <c r="N30" s="7"/>
      <c r="O30" s="7"/>
      <c r="P30" s="7"/>
      <c r="Q30" s="7"/>
      <c r="R30" s="7"/>
      <c r="S30" s="7"/>
      <c r="T30" s="7"/>
      <c r="U30" s="7"/>
      <c r="V30" s="7"/>
      <c r="W30" s="7"/>
      <c r="X30" s="7"/>
      <c r="Y30" s="7"/>
      <c r="Z30" s="7"/>
    </row>
    <row r="31" spans="1:26" ht="15" customHeight="1" x14ac:dyDescent="0.3">
      <c r="A31" s="86" t="s">
        <v>105</v>
      </c>
      <c r="B31" s="71" t="s">
        <v>57</v>
      </c>
      <c r="C31" s="72" t="s">
        <v>41</v>
      </c>
      <c r="D31" s="73"/>
      <c r="E31" s="167">
        <f>E30/C8</f>
        <v>111.91713227513233</v>
      </c>
      <c r="F31" s="213" t="s">
        <v>170</v>
      </c>
      <c r="G31" s="7"/>
      <c r="H31" s="7"/>
      <c r="I31" s="7"/>
      <c r="J31" s="7"/>
      <c r="K31" s="7"/>
      <c r="L31" s="7"/>
      <c r="M31" s="7"/>
      <c r="N31" s="7"/>
      <c r="O31" s="7"/>
      <c r="P31" s="7"/>
      <c r="Q31" s="7"/>
      <c r="R31" s="7"/>
      <c r="S31" s="7"/>
      <c r="T31" s="7"/>
      <c r="U31" s="7"/>
      <c r="V31" s="7"/>
      <c r="W31" s="7"/>
      <c r="X31" s="7"/>
      <c r="Y31" s="7"/>
      <c r="Z31" s="7"/>
    </row>
    <row r="32" spans="1:26" x14ac:dyDescent="0.25">
      <c r="A32" s="80"/>
      <c r="B32" s="18"/>
      <c r="C32" s="48"/>
      <c r="D32" s="7"/>
      <c r="E32" s="88"/>
      <c r="F32" s="82"/>
      <c r="G32" s="7"/>
      <c r="H32" s="7"/>
      <c r="I32" s="7"/>
      <c r="J32" s="7"/>
      <c r="K32" s="7"/>
      <c r="L32" s="7"/>
      <c r="M32" s="7"/>
      <c r="N32" s="7"/>
      <c r="O32" s="7"/>
      <c r="P32" s="7"/>
      <c r="Q32" s="7"/>
      <c r="R32" s="7"/>
      <c r="S32" s="7"/>
      <c r="T32" s="7"/>
      <c r="U32" s="7"/>
      <c r="V32" s="7"/>
      <c r="W32" s="7"/>
      <c r="X32" s="7"/>
      <c r="Y32" s="7"/>
      <c r="Z32" s="7"/>
    </row>
    <row r="33" spans="1:26" x14ac:dyDescent="0.25">
      <c r="A33" s="204" t="s">
        <v>166</v>
      </c>
      <c r="B33" s="205" t="s">
        <v>57</v>
      </c>
      <c r="C33" s="208" t="s">
        <v>167</v>
      </c>
      <c r="D33" s="206"/>
      <c r="E33" s="214">
        <f>E48</f>
        <v>90.228243386243491</v>
      </c>
      <c r="F33" s="212" t="s">
        <v>169</v>
      </c>
      <c r="G33" s="7"/>
      <c r="H33" s="7"/>
      <c r="I33" s="7"/>
      <c r="J33" s="7"/>
      <c r="K33" s="7"/>
      <c r="L33" s="7"/>
      <c r="M33" s="7"/>
      <c r="N33" s="7"/>
      <c r="O33" s="7"/>
      <c r="P33" s="7"/>
      <c r="Q33" s="7"/>
      <c r="R33" s="7"/>
      <c r="S33" s="7"/>
      <c r="T33" s="7"/>
      <c r="U33" s="7"/>
      <c r="V33" s="7"/>
      <c r="W33" s="7"/>
      <c r="X33" s="7"/>
      <c r="Y33" s="7"/>
      <c r="Z33" s="7"/>
    </row>
    <row r="34" spans="1:26" x14ac:dyDescent="0.25">
      <c r="A34" s="7"/>
      <c r="B34" s="18"/>
      <c r="C34" s="48"/>
      <c r="D34" s="7"/>
      <c r="E34" s="92"/>
      <c r="F34" s="82"/>
      <c r="G34" s="7"/>
      <c r="H34" s="7"/>
      <c r="I34" s="7"/>
      <c r="J34" s="7"/>
      <c r="K34" s="7"/>
      <c r="L34" s="7"/>
      <c r="M34" s="7"/>
      <c r="N34" s="7"/>
      <c r="O34" s="7"/>
      <c r="P34" s="7"/>
      <c r="Q34" s="7"/>
      <c r="R34" s="7"/>
      <c r="S34" s="7"/>
      <c r="T34" s="7"/>
      <c r="U34" s="7"/>
      <c r="V34" s="7"/>
      <c r="W34" s="7"/>
      <c r="X34" s="7"/>
      <c r="Y34" s="7"/>
      <c r="Z34" s="7"/>
    </row>
    <row r="35" spans="1:26" ht="18.75" x14ac:dyDescent="0.3">
      <c r="A35" s="94" t="s">
        <v>13</v>
      </c>
      <c r="B35" s="18"/>
      <c r="C35" s="48"/>
      <c r="D35" s="7"/>
      <c r="E35" s="92"/>
      <c r="F35" s="82"/>
      <c r="G35" s="7"/>
      <c r="H35" s="7"/>
      <c r="I35" s="7"/>
      <c r="J35" s="7"/>
      <c r="K35" s="7"/>
      <c r="L35" s="7"/>
      <c r="M35" s="7"/>
      <c r="N35" s="7"/>
      <c r="O35" s="7"/>
      <c r="P35" s="7"/>
      <c r="Q35" s="7"/>
      <c r="R35" s="7"/>
      <c r="S35" s="7"/>
      <c r="T35" s="7"/>
      <c r="U35" s="7"/>
      <c r="V35" s="7"/>
      <c r="W35" s="7"/>
      <c r="X35" s="7"/>
      <c r="Y35" s="7"/>
      <c r="Z35" s="7"/>
    </row>
    <row r="36" spans="1:26" x14ac:dyDescent="0.25">
      <c r="A36" s="7" t="s">
        <v>113</v>
      </c>
      <c r="B36" s="18"/>
      <c r="C36" s="48"/>
      <c r="D36" s="7"/>
      <c r="E36" s="92"/>
      <c r="F36" s="82"/>
      <c r="G36" s="7"/>
      <c r="H36" s="7"/>
      <c r="I36" s="7"/>
      <c r="J36" s="7"/>
      <c r="K36" s="7"/>
      <c r="L36" s="7"/>
      <c r="M36" s="7"/>
      <c r="N36" s="7"/>
      <c r="O36" s="7"/>
      <c r="P36" s="7"/>
      <c r="Q36" s="7"/>
      <c r="R36" s="7"/>
      <c r="S36" s="7"/>
      <c r="T36" s="7"/>
      <c r="U36" s="7"/>
      <c r="V36" s="7"/>
      <c r="W36" s="7"/>
      <c r="X36" s="7"/>
      <c r="Y36" s="7"/>
      <c r="Z36" s="7"/>
    </row>
    <row r="37" spans="1:26" x14ac:dyDescent="0.25">
      <c r="A37" s="7" t="s">
        <v>114</v>
      </c>
      <c r="B37" s="18"/>
      <c r="C37" s="48"/>
      <c r="D37" s="7"/>
      <c r="E37" s="92"/>
      <c r="F37" s="82"/>
      <c r="G37" s="7"/>
      <c r="H37" s="7"/>
      <c r="I37" s="7"/>
      <c r="J37" s="7"/>
      <c r="K37" s="7"/>
      <c r="L37" s="7"/>
      <c r="M37" s="7"/>
      <c r="N37" s="7"/>
      <c r="O37" s="7"/>
      <c r="P37" s="7"/>
      <c r="Q37" s="7"/>
      <c r="R37" s="7"/>
      <c r="S37" s="7"/>
      <c r="T37" s="7"/>
      <c r="U37" s="7"/>
      <c r="V37" s="7"/>
      <c r="W37" s="7"/>
      <c r="X37" s="7"/>
      <c r="Y37" s="7"/>
      <c r="Z37" s="7"/>
    </row>
    <row r="38" spans="1:26" x14ac:dyDescent="0.25">
      <c r="A38" s="7" t="s">
        <v>115</v>
      </c>
      <c r="B38" s="18"/>
      <c r="C38" s="48"/>
      <c r="D38" s="7"/>
      <c r="E38" s="92"/>
      <c r="F38" s="82"/>
      <c r="G38" s="7"/>
      <c r="H38" s="7"/>
      <c r="I38" s="7"/>
      <c r="J38" s="7"/>
      <c r="K38" s="7"/>
      <c r="L38" s="7"/>
      <c r="M38" s="7"/>
      <c r="N38" s="7"/>
      <c r="O38" s="7"/>
      <c r="P38" s="7"/>
      <c r="Q38" s="7"/>
      <c r="R38" s="7"/>
      <c r="S38" s="7"/>
      <c r="T38" s="7"/>
      <c r="U38" s="7"/>
      <c r="V38" s="7"/>
      <c r="W38" s="7"/>
      <c r="X38" s="7"/>
      <c r="Y38" s="7"/>
      <c r="Z38" s="7"/>
    </row>
    <row r="39" spans="1:26" x14ac:dyDescent="0.25">
      <c r="A39" s="7" t="s">
        <v>116</v>
      </c>
      <c r="B39" s="18"/>
      <c r="C39" s="48"/>
      <c r="D39" s="7"/>
      <c r="E39" s="92"/>
      <c r="F39" s="7"/>
      <c r="G39" s="7"/>
      <c r="H39" s="7"/>
      <c r="I39" s="7"/>
      <c r="J39" s="7"/>
      <c r="K39" s="7"/>
      <c r="L39" s="7"/>
      <c r="M39" s="7"/>
      <c r="N39" s="7"/>
      <c r="O39" s="7"/>
      <c r="P39" s="7"/>
      <c r="Q39" s="7"/>
      <c r="R39" s="7"/>
      <c r="S39" s="7"/>
      <c r="T39" s="7"/>
      <c r="U39" s="7"/>
      <c r="V39" s="7"/>
      <c r="W39" s="7"/>
      <c r="X39" s="7"/>
      <c r="Y39" s="7"/>
      <c r="Z39" s="7"/>
    </row>
    <row r="40" spans="1:26" x14ac:dyDescent="0.25">
      <c r="A40" s="82"/>
      <c r="B40" s="18"/>
      <c r="C40" s="35"/>
      <c r="D40" s="7"/>
      <c r="E40" s="92"/>
      <c r="F40" s="7"/>
      <c r="G40" s="7"/>
      <c r="H40" s="7"/>
      <c r="I40" s="7"/>
      <c r="J40" s="7"/>
      <c r="K40" s="7"/>
      <c r="L40" s="7"/>
      <c r="M40" s="7"/>
      <c r="N40" s="7"/>
      <c r="O40" s="7"/>
      <c r="P40" s="7"/>
      <c r="Q40" s="7"/>
      <c r="R40" s="7"/>
      <c r="S40" s="7"/>
      <c r="T40" s="7"/>
      <c r="U40" s="7"/>
      <c r="V40" s="7"/>
      <c r="W40" s="7"/>
      <c r="X40" s="7"/>
      <c r="Y40" s="7"/>
      <c r="Z40" s="7"/>
    </row>
    <row r="41" spans="1:26" ht="18.75" x14ac:dyDescent="0.3">
      <c r="A41" s="209" t="s">
        <v>168</v>
      </c>
      <c r="B41" s="210"/>
      <c r="C41" s="95"/>
      <c r="D41" s="95"/>
      <c r="E41" s="95"/>
      <c r="F41" s="95"/>
      <c r="G41" s="95"/>
      <c r="H41" s="7"/>
      <c r="I41" s="7"/>
      <c r="J41" s="7"/>
      <c r="K41" s="7"/>
      <c r="L41" s="7"/>
      <c r="M41" s="7"/>
      <c r="N41" s="7"/>
      <c r="O41" s="7"/>
      <c r="P41" s="7"/>
      <c r="Q41" s="7"/>
      <c r="R41" s="7"/>
      <c r="S41" s="7"/>
      <c r="T41" s="7"/>
      <c r="U41" s="7"/>
      <c r="V41" s="7"/>
      <c r="W41" s="7"/>
      <c r="X41" s="7"/>
      <c r="Y41" s="7"/>
      <c r="Z41" s="7"/>
    </row>
    <row r="42" spans="1:26" x14ac:dyDescent="0.25">
      <c r="A42" s="96" t="s">
        <v>117</v>
      </c>
      <c r="B42" s="18"/>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97" t="s">
        <v>118</v>
      </c>
      <c r="B43" s="98" t="s">
        <v>87</v>
      </c>
      <c r="C43" s="99" t="s">
        <v>41</v>
      </c>
      <c r="D43" s="100"/>
      <c r="E43" s="168">
        <f>(('A6. 0% Scenario'!E24*4)+('A6. 0% Scenario'!F24*8))/12</f>
        <v>97.140530303030289</v>
      </c>
      <c r="F43" s="169" t="s">
        <v>160</v>
      </c>
      <c r="G43" s="100"/>
      <c r="H43" s="7"/>
      <c r="I43" s="7"/>
      <c r="J43" s="7"/>
      <c r="K43" s="7"/>
      <c r="L43" s="7"/>
      <c r="M43" s="7"/>
      <c r="N43" s="7"/>
      <c r="O43" s="7"/>
      <c r="P43" s="7"/>
      <c r="Q43" s="7"/>
      <c r="R43" s="7"/>
      <c r="S43" s="7"/>
      <c r="T43" s="7"/>
      <c r="U43" s="7"/>
      <c r="V43" s="7"/>
      <c r="W43" s="7"/>
      <c r="X43" s="7"/>
      <c r="Y43" s="7"/>
      <c r="Z43" s="7"/>
    </row>
    <row r="44" spans="1:26" x14ac:dyDescent="0.25">
      <c r="A44" s="97" t="s">
        <v>119</v>
      </c>
      <c r="B44" s="98" t="s">
        <v>87</v>
      </c>
      <c r="C44" s="99" t="s">
        <v>41</v>
      </c>
      <c r="D44" s="100"/>
      <c r="E44" s="101">
        <f>$E$27</f>
        <v>13.739261363636361</v>
      </c>
      <c r="F44" s="160" t="s">
        <v>148</v>
      </c>
      <c r="G44" s="100"/>
      <c r="H44" s="7"/>
      <c r="I44" s="7"/>
      <c r="J44" s="7"/>
      <c r="K44" s="7"/>
      <c r="L44" s="7"/>
      <c r="M44" s="7"/>
      <c r="N44" s="7"/>
      <c r="O44" s="7"/>
      <c r="P44" s="7"/>
      <c r="Q44" s="7"/>
      <c r="R44" s="7"/>
      <c r="S44" s="7"/>
      <c r="T44" s="7"/>
      <c r="U44" s="7"/>
      <c r="V44" s="7"/>
      <c r="W44" s="7"/>
      <c r="X44" s="7"/>
      <c r="Y44" s="7"/>
      <c r="Z44" s="7"/>
    </row>
    <row r="45" spans="1:26" x14ac:dyDescent="0.25">
      <c r="A45" s="97" t="s">
        <v>120</v>
      </c>
      <c r="B45" s="98" t="s">
        <v>87</v>
      </c>
      <c r="C45" s="99" t="s">
        <v>41</v>
      </c>
      <c r="D45" s="100"/>
      <c r="E45" s="101">
        <f>E43+E44</f>
        <v>110.87979166666665</v>
      </c>
      <c r="F45" s="100" t="s">
        <v>121</v>
      </c>
      <c r="G45" s="100"/>
      <c r="H45" s="7"/>
      <c r="I45" s="7"/>
      <c r="J45" s="7"/>
      <c r="K45" s="7"/>
      <c r="L45" s="7"/>
      <c r="M45" s="7"/>
      <c r="N45" s="7"/>
      <c r="O45" s="7"/>
      <c r="P45" s="7"/>
      <c r="Q45" s="7"/>
      <c r="R45" s="7"/>
      <c r="S45" s="7"/>
      <c r="T45" s="7"/>
      <c r="U45" s="7"/>
      <c r="V45" s="7"/>
      <c r="W45" s="7"/>
      <c r="X45" s="7"/>
      <c r="Y45" s="7"/>
      <c r="Z45" s="7"/>
    </row>
    <row r="46" spans="1:26" x14ac:dyDescent="0.25">
      <c r="A46" s="97" t="s">
        <v>122</v>
      </c>
      <c r="B46" s="98" t="s">
        <v>57</v>
      </c>
      <c r="C46" s="99" t="s">
        <v>41</v>
      </c>
      <c r="D46" s="100"/>
      <c r="E46" s="101">
        <f>E45*(1/$C$8)</f>
        <v>433.66318518518511</v>
      </c>
      <c r="F46" s="100" t="s">
        <v>99</v>
      </c>
      <c r="G46" s="100"/>
      <c r="H46" s="7"/>
      <c r="I46" s="7"/>
      <c r="J46" s="7"/>
      <c r="K46" s="7"/>
      <c r="L46" s="7"/>
      <c r="M46" s="7"/>
      <c r="N46" s="7"/>
      <c r="O46" s="7"/>
      <c r="P46" s="7"/>
      <c r="Q46" s="7"/>
      <c r="R46" s="7"/>
      <c r="S46" s="7"/>
      <c r="T46" s="7"/>
      <c r="U46" s="7"/>
      <c r="V46" s="7"/>
      <c r="W46" s="7"/>
      <c r="X46" s="7"/>
      <c r="Y46" s="7"/>
      <c r="Z46" s="7"/>
    </row>
    <row r="47" spans="1:26" x14ac:dyDescent="0.25">
      <c r="A47" s="97" t="s">
        <v>123</v>
      </c>
      <c r="B47" s="98" t="s">
        <v>57</v>
      </c>
      <c r="C47" s="99" t="s">
        <v>41</v>
      </c>
      <c r="D47" s="100"/>
      <c r="E47" s="101">
        <f>$E$22</f>
        <v>523.89142857142861</v>
      </c>
      <c r="F47" s="100" t="s">
        <v>124</v>
      </c>
      <c r="G47" s="100"/>
      <c r="H47" s="7"/>
      <c r="I47" s="7"/>
      <c r="J47" s="7"/>
      <c r="K47" s="7"/>
      <c r="L47" s="7"/>
      <c r="M47" s="7"/>
      <c r="N47" s="7"/>
      <c r="O47" s="7"/>
      <c r="P47" s="7"/>
      <c r="Q47" s="7"/>
      <c r="R47" s="7"/>
      <c r="S47" s="7"/>
      <c r="T47" s="7"/>
      <c r="U47" s="7"/>
      <c r="V47" s="7"/>
      <c r="W47" s="7"/>
      <c r="X47" s="7"/>
      <c r="Y47" s="7"/>
      <c r="Z47" s="7"/>
    </row>
    <row r="48" spans="1:26" x14ac:dyDescent="0.25">
      <c r="A48" s="102" t="s">
        <v>125</v>
      </c>
      <c r="B48" s="98" t="s">
        <v>57</v>
      </c>
      <c r="C48" s="99" t="s">
        <v>41</v>
      </c>
      <c r="D48" s="100"/>
      <c r="E48" s="170">
        <f>E47-E46</f>
        <v>90.228243386243491</v>
      </c>
      <c r="F48" s="100" t="s">
        <v>126</v>
      </c>
      <c r="G48" s="100"/>
      <c r="H48" s="7"/>
      <c r="I48" s="7"/>
      <c r="J48" s="7"/>
      <c r="K48" s="7"/>
      <c r="L48" s="7"/>
      <c r="M48" s="7"/>
      <c r="N48" s="7"/>
      <c r="O48" s="7"/>
      <c r="P48" s="7"/>
      <c r="Q48" s="7"/>
      <c r="R48" s="7"/>
      <c r="S48" s="7"/>
      <c r="T48" s="7"/>
      <c r="U48" s="7"/>
      <c r="V48" s="7"/>
      <c r="W48" s="7"/>
      <c r="X48" s="7"/>
      <c r="Y48" s="7"/>
      <c r="Z48" s="7"/>
    </row>
    <row r="49" spans="1:26" x14ac:dyDescent="0.25">
      <c r="A49" s="97"/>
      <c r="B49" s="98"/>
      <c r="C49" s="99"/>
      <c r="D49" s="100"/>
      <c r="E49" s="104"/>
      <c r="F49" s="100"/>
      <c r="G49" s="100"/>
      <c r="H49" s="7"/>
      <c r="I49" s="7"/>
      <c r="J49" s="7"/>
      <c r="K49" s="7"/>
      <c r="L49" s="7"/>
      <c r="M49" s="7"/>
      <c r="N49" s="7"/>
      <c r="O49" s="7"/>
      <c r="P49" s="7"/>
      <c r="Q49" s="7"/>
      <c r="R49" s="7"/>
      <c r="S49" s="7"/>
      <c r="T49" s="7"/>
      <c r="U49" s="7"/>
      <c r="V49" s="7"/>
      <c r="W49" s="7"/>
      <c r="X49" s="7"/>
      <c r="Y49" s="7"/>
      <c r="Z49" s="7"/>
    </row>
    <row r="50" spans="1:26"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sheetData>
  <customSheetViews>
    <customSheetView guid="{6A5ED10D-674E-B84B-813A-AABE6D4985FB}" topLeftCell="A10">
      <selection activeCell="E34" sqref="E34"/>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44"/>
  <sheetViews>
    <sheetView showGridLines="0" topLeftCell="A7" workbookViewId="0">
      <selection activeCell="F26" sqref="F26"/>
    </sheetView>
  </sheetViews>
  <sheetFormatPr defaultColWidth="8.875" defaultRowHeight="15.75" x14ac:dyDescent="0.25"/>
  <cols>
    <col min="1" max="1" width="4.125" style="112" customWidth="1"/>
    <col min="2" max="2" width="6.5" style="112" customWidth="1"/>
    <col min="3" max="3" width="31.875" style="112" customWidth="1"/>
    <col min="4" max="4" width="40.375" style="112" customWidth="1"/>
    <col min="5" max="5" width="22.25" style="112" bestFit="1" customWidth="1"/>
    <col min="6" max="6" width="24.25" style="112" customWidth="1"/>
    <col min="7" max="16384" width="8.875" style="112"/>
  </cols>
  <sheetData>
    <row r="1" spans="1:6" ht="21" x14ac:dyDescent="0.35">
      <c r="A1" s="230" t="s">
        <v>146</v>
      </c>
      <c r="B1" s="231"/>
      <c r="C1" s="231"/>
      <c r="D1" s="231"/>
      <c r="E1" s="231"/>
      <c r="F1" s="231"/>
    </row>
    <row r="2" spans="1:6" x14ac:dyDescent="0.25">
      <c r="A2" s="303" t="s">
        <v>200</v>
      </c>
      <c r="B2" s="303"/>
      <c r="C2" s="303"/>
      <c r="D2" s="303"/>
      <c r="E2" s="303"/>
      <c r="F2" s="303"/>
    </row>
    <row r="3" spans="1:6" s="174" customFormat="1" x14ac:dyDescent="0.25">
      <c r="A3" s="173"/>
      <c r="B3" s="173"/>
      <c r="C3" s="173"/>
      <c r="D3" s="173"/>
      <c r="E3" s="173"/>
      <c r="F3" s="173"/>
    </row>
    <row r="4" spans="1:6" s="174" customFormat="1" x14ac:dyDescent="0.25">
      <c r="A4" s="173"/>
      <c r="B4" s="173"/>
      <c r="C4" s="173"/>
      <c r="D4" s="173"/>
      <c r="E4" s="173"/>
      <c r="F4" s="173"/>
    </row>
    <row r="5" spans="1:6" s="174" customFormat="1" x14ac:dyDescent="0.25">
      <c r="A5" s="173"/>
      <c r="B5" s="173"/>
      <c r="C5" s="173"/>
      <c r="D5" s="173"/>
      <c r="E5" s="173"/>
      <c r="F5" s="173"/>
    </row>
    <row r="6" spans="1:6" s="174" customFormat="1" x14ac:dyDescent="0.25">
      <c r="A6" s="173"/>
      <c r="B6" s="173"/>
      <c r="C6" s="173"/>
      <c r="D6" s="173"/>
      <c r="E6" s="173"/>
      <c r="F6" s="173"/>
    </row>
    <row r="7" spans="1:6" s="174" customFormat="1" x14ac:dyDescent="0.25">
      <c r="A7" s="173"/>
      <c r="B7" s="173"/>
      <c r="C7" s="173"/>
      <c r="D7" s="173"/>
      <c r="E7" s="173"/>
      <c r="F7" s="173"/>
    </row>
    <row r="8" spans="1:6" s="174" customFormat="1" x14ac:dyDescent="0.25">
      <c r="A8" s="173"/>
      <c r="B8" s="173"/>
      <c r="C8" s="173"/>
      <c r="D8" s="173"/>
      <c r="E8" s="173"/>
      <c r="F8" s="173"/>
    </row>
    <row r="9" spans="1:6" s="174" customFormat="1" x14ac:dyDescent="0.25">
      <c r="A9" s="173"/>
      <c r="B9" s="173"/>
      <c r="C9" s="173"/>
      <c r="D9" s="173"/>
      <c r="E9" s="173"/>
      <c r="F9" s="173"/>
    </row>
    <row r="10" spans="1:6" s="174" customFormat="1" x14ac:dyDescent="0.25">
      <c r="A10" s="173"/>
      <c r="B10" s="173"/>
      <c r="C10" s="173"/>
      <c r="D10" s="173"/>
      <c r="E10" s="173"/>
      <c r="F10" s="173"/>
    </row>
    <row r="11" spans="1:6" s="174" customFormat="1" x14ac:dyDescent="0.25">
      <c r="A11" s="173"/>
      <c r="B11" s="173"/>
      <c r="C11" s="173"/>
      <c r="D11" s="173"/>
      <c r="E11" s="173"/>
      <c r="F11" s="173"/>
    </row>
    <row r="12" spans="1:6" s="174" customFormat="1" x14ac:dyDescent="0.25">
      <c r="A12" s="173"/>
      <c r="B12" s="173"/>
      <c r="C12" s="173"/>
      <c r="D12" s="173"/>
      <c r="E12" s="173"/>
      <c r="F12" s="173"/>
    </row>
    <row r="13" spans="1:6" s="174" customFormat="1" x14ac:dyDescent="0.25">
      <c r="A13" s="173"/>
      <c r="B13" s="173"/>
      <c r="C13" s="173"/>
      <c r="D13" s="173"/>
      <c r="E13" s="173"/>
      <c r="F13" s="173"/>
    </row>
    <row r="14" spans="1:6" s="174" customFormat="1" x14ac:dyDescent="0.25">
      <c r="A14" s="173"/>
      <c r="B14" s="173"/>
      <c r="C14" s="173"/>
      <c r="D14" s="173"/>
      <c r="E14" s="173"/>
      <c r="F14" s="173"/>
    </row>
    <row r="15" spans="1:6" s="174" customFormat="1" x14ac:dyDescent="0.25">
      <c r="A15" s="173"/>
      <c r="B15" s="173"/>
      <c r="C15" s="173"/>
      <c r="D15" s="173"/>
      <c r="E15" s="173"/>
      <c r="F15" s="173"/>
    </row>
    <row r="16" spans="1:6" s="174" customFormat="1" x14ac:dyDescent="0.25">
      <c r="A16" s="173"/>
      <c r="B16" s="173"/>
      <c r="C16" s="173"/>
      <c r="D16" s="173"/>
      <c r="E16" s="173"/>
      <c r="F16" s="173"/>
    </row>
    <row r="17" spans="1:6" s="174" customFormat="1" x14ac:dyDescent="0.25">
      <c r="A17" s="173"/>
      <c r="B17" s="173"/>
      <c r="C17" s="173"/>
      <c r="D17" s="173"/>
      <c r="E17" s="173"/>
      <c r="F17" s="173"/>
    </row>
    <row r="18" spans="1:6" s="174" customFormat="1" x14ac:dyDescent="0.25">
      <c r="A18" s="173"/>
      <c r="B18" s="173"/>
      <c r="C18" s="173"/>
      <c r="D18" s="173"/>
      <c r="E18" s="173"/>
      <c r="F18" s="173"/>
    </row>
    <row r="19" spans="1:6" s="174" customFormat="1" x14ac:dyDescent="0.25">
      <c r="A19" s="173"/>
      <c r="B19" s="173"/>
      <c r="C19" s="173"/>
      <c r="D19" s="173"/>
      <c r="E19" s="173"/>
      <c r="F19" s="173"/>
    </row>
    <row r="20" spans="1:6" s="174" customFormat="1" x14ac:dyDescent="0.25">
      <c r="A20" s="173"/>
      <c r="B20" s="173"/>
      <c r="C20" s="173"/>
      <c r="D20" s="173"/>
      <c r="E20" s="173"/>
      <c r="F20" s="173"/>
    </row>
    <row r="21" spans="1:6" s="174" customFormat="1" x14ac:dyDescent="0.25">
      <c r="A21" s="173"/>
      <c r="B21" s="173"/>
      <c r="C21" s="173"/>
      <c r="D21" s="173"/>
      <c r="E21" s="173"/>
      <c r="F21" s="173"/>
    </row>
    <row r="22" spans="1:6" s="174" customFormat="1" x14ac:dyDescent="0.25">
      <c r="A22" s="173"/>
      <c r="B22" s="173"/>
      <c r="C22" s="173"/>
      <c r="D22" s="173"/>
      <c r="E22" s="173"/>
      <c r="F22" s="173"/>
    </row>
    <row r="23" spans="1:6" ht="16.5" thickBot="1" x14ac:dyDescent="0.3">
      <c r="A23" s="111"/>
      <c r="B23" s="111"/>
      <c r="C23" s="301" t="s">
        <v>141</v>
      </c>
      <c r="D23" s="302"/>
      <c r="E23" s="301" t="s">
        <v>183</v>
      </c>
      <c r="F23" s="302"/>
    </row>
    <row r="24" spans="1:6" ht="29.25" thickBot="1" x14ac:dyDescent="0.3">
      <c r="B24" s="113"/>
      <c r="C24" s="262" t="s">
        <v>199</v>
      </c>
      <c r="D24" s="255" t="s">
        <v>202</v>
      </c>
      <c r="E24" s="256" t="s">
        <v>197</v>
      </c>
      <c r="F24" s="284" t="s">
        <v>198</v>
      </c>
    </row>
    <row r="25" spans="1:6" x14ac:dyDescent="0.25">
      <c r="A25" s="241" t="s">
        <v>140</v>
      </c>
      <c r="B25" s="242">
        <v>0.18</v>
      </c>
      <c r="C25" s="263">
        <f>'A1. Farmers - 18% Scenario'!F24</f>
        <v>74.958712121212116</v>
      </c>
      <c r="D25" s="264">
        <f>(('A1. Farmers - 18% Scenario'!E24*4)+('A. Policy Impact on Farmers'!C25*8))/12</f>
        <v>79.505984848484843</v>
      </c>
      <c r="E25" s="258">
        <v>0</v>
      </c>
      <c r="F25" s="257">
        <f t="shared" ref="F25:F30" si="0">(D25-C$25)/C$25</f>
        <v>6.0663698702821248E-2</v>
      </c>
    </row>
    <row r="26" spans="1:6" x14ac:dyDescent="0.25">
      <c r="A26" s="243"/>
      <c r="B26" s="244">
        <v>0.14000000000000001</v>
      </c>
      <c r="C26" s="265">
        <f>'A2. 14% Scenario'!F24</f>
        <v>78.655681818181804</v>
      </c>
      <c r="D26" s="266">
        <f>(('A2. 14% Scenario'!E24*4)+('A. Policy Impact on Farmers'!C26*8))/12</f>
        <v>83.424772727272725</v>
      </c>
      <c r="E26" s="259">
        <f>(C26-C$25)/C$25</f>
        <v>4.9320080246196024E-2</v>
      </c>
      <c r="F26" s="257">
        <f t="shared" si="0"/>
        <v>0.1129429837637892</v>
      </c>
    </row>
    <row r="27" spans="1:6" x14ac:dyDescent="0.25">
      <c r="A27" s="243"/>
      <c r="B27" s="244">
        <v>0.1</v>
      </c>
      <c r="C27" s="265">
        <f>'A3. 10% Scenario'!F24</f>
        <v>82.352651515151493</v>
      </c>
      <c r="D27" s="266">
        <f>(('A3. 10% Scenario'!E24*4)+('A. Policy Impact on Farmers'!C27*8))/12</f>
        <v>87.343560606060578</v>
      </c>
      <c r="E27" s="259">
        <f t="shared" ref="E27:E30" si="1">(C27-C$25)/C$25</f>
        <v>9.8640160492392048E-2</v>
      </c>
      <c r="F27" s="257">
        <f t="shared" si="0"/>
        <v>0.16522226882475677</v>
      </c>
    </row>
    <row r="28" spans="1:6" x14ac:dyDescent="0.25">
      <c r="A28" s="243"/>
      <c r="B28" s="244">
        <v>7.0000000000000007E-2</v>
      </c>
      <c r="C28" s="265">
        <f>'A4. 7% Scenario'!F24</f>
        <v>85.125378787878773</v>
      </c>
      <c r="D28" s="266">
        <f>(('A4. 7% Scenario'!E24*4)+('A. Policy Impact on Farmers'!C28*8))/12</f>
        <v>90.2826515151515</v>
      </c>
      <c r="E28" s="259">
        <f t="shared" si="1"/>
        <v>0.13563022067703925</v>
      </c>
      <c r="F28" s="257">
        <f t="shared" si="0"/>
        <v>0.20443173262048286</v>
      </c>
    </row>
    <row r="29" spans="1:6" x14ac:dyDescent="0.25">
      <c r="A29" s="243"/>
      <c r="B29" s="244">
        <v>0.05</v>
      </c>
      <c r="C29" s="265">
        <f>'A5. 5% Scenario'!F24</f>
        <v>86.973863636363618</v>
      </c>
      <c r="D29" s="266">
        <f>(('A5. 5% Scenario'!E24*4)+('A. Policy Impact on Farmers'!C29*8))/12</f>
        <v>92.242045454545448</v>
      </c>
      <c r="E29" s="259">
        <f t="shared" si="1"/>
        <v>0.16029026080013728</v>
      </c>
      <c r="F29" s="257">
        <f t="shared" si="0"/>
        <v>0.23057137515096693</v>
      </c>
    </row>
    <row r="30" spans="1:6" x14ac:dyDescent="0.25">
      <c r="A30" s="243"/>
      <c r="B30" s="244">
        <v>0</v>
      </c>
      <c r="C30" s="267">
        <f>'A6. 0% Scenario'!F24</f>
        <v>91.595075757575742</v>
      </c>
      <c r="D30" s="268">
        <f>(('A6. 0% Scenario'!E24*4)+('A. Policy Impact on Farmers'!C30*8))/12</f>
        <v>97.140530303030289</v>
      </c>
      <c r="E30" s="260">
        <f t="shared" si="1"/>
        <v>0.22194036110788251</v>
      </c>
      <c r="F30" s="261">
        <f t="shared" si="0"/>
        <v>0.29592048147717676</v>
      </c>
    </row>
    <row r="31" spans="1:6" x14ac:dyDescent="0.25">
      <c r="A31" s="228"/>
      <c r="B31" s="228"/>
      <c r="C31" s="227"/>
      <c r="D31" s="228"/>
      <c r="E31" s="228"/>
      <c r="F31" s="228"/>
    </row>
    <row r="32" spans="1:6" x14ac:dyDescent="0.25">
      <c r="B32" s="113"/>
      <c r="C32" s="117"/>
    </row>
    <row r="33" spans="1:6" x14ac:dyDescent="0.25">
      <c r="A33" s="114"/>
      <c r="B33" s="115"/>
      <c r="C33" s="116"/>
      <c r="D33" s="122"/>
      <c r="E33" s="122"/>
      <c r="F33" s="118"/>
    </row>
    <row r="34" spans="1:6" x14ac:dyDescent="0.25">
      <c r="A34" s="119"/>
      <c r="B34" s="120"/>
      <c r="C34" s="116"/>
      <c r="D34" s="122"/>
      <c r="E34" s="122"/>
      <c r="F34" s="118"/>
    </row>
    <row r="35" spans="1:6" x14ac:dyDescent="0.25">
      <c r="A35" s="119"/>
      <c r="B35" s="120"/>
      <c r="C35" s="116"/>
      <c r="D35" s="122"/>
      <c r="E35" s="122"/>
      <c r="F35" s="118"/>
    </row>
    <row r="36" spans="1:6" x14ac:dyDescent="0.25">
      <c r="A36" s="119"/>
      <c r="B36" s="120"/>
      <c r="C36" s="116"/>
      <c r="D36" s="122"/>
      <c r="E36" s="122"/>
      <c r="F36" s="118"/>
    </row>
    <row r="37" spans="1:6" x14ac:dyDescent="0.25">
      <c r="A37" s="119"/>
      <c r="B37" s="120"/>
      <c r="C37" s="116"/>
      <c r="D37" s="122"/>
      <c r="E37" s="122"/>
      <c r="F37" s="118"/>
    </row>
    <row r="38" spans="1:6" x14ac:dyDescent="0.25">
      <c r="B38" s="121"/>
      <c r="C38" s="116"/>
      <c r="D38" s="122"/>
      <c r="E38" s="122"/>
      <c r="F38" s="118"/>
    </row>
    <row r="39" spans="1:6" x14ac:dyDescent="0.25">
      <c r="C39" s="117"/>
    </row>
    <row r="41" spans="1:6" x14ac:dyDescent="0.25">
      <c r="A41" s="119"/>
    </row>
    <row r="44" spans="1:6" x14ac:dyDescent="0.25">
      <c r="D44" s="119"/>
      <c r="E44" s="119"/>
    </row>
  </sheetData>
  <customSheetViews>
    <customSheetView guid="{6A5ED10D-674E-B84B-813A-AABE6D4985FB}" showGridLines="0">
      <pageMargins left="0.7" right="0.7" top="0.75" bottom="0.75" header="0.3" footer="0.3"/>
      <pageSetup orientation="portrait" horizontalDpi="4294967295" verticalDpi="4294967295"/>
    </customSheetView>
  </customSheetViews>
  <mergeCells count="3">
    <mergeCell ref="C23:D23"/>
    <mergeCell ref="E23:F23"/>
    <mergeCell ref="A2:F2"/>
  </mergeCells>
  <pageMargins left="0.75" right="0.75" top="1" bottom="1" header="0.5" footer="0.5"/>
  <pageSetup orientation="portrait" horizontalDpi="4294967295" verticalDpi="429496729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34"/>
  <sheetViews>
    <sheetView showGridLines="0" tabSelected="1" zoomScaleNormal="100" zoomScalePageLayoutView="125" workbookViewId="0"/>
  </sheetViews>
  <sheetFormatPr defaultColWidth="8.875" defaultRowHeight="15.75" x14ac:dyDescent="0.25"/>
  <cols>
    <col min="1" max="1" width="4.875" customWidth="1"/>
    <col min="3" max="3" width="32" customWidth="1"/>
    <col min="4" max="4" width="36.625" customWidth="1"/>
    <col min="5" max="5" width="15.375" customWidth="1"/>
    <col min="6" max="6" width="17" customWidth="1"/>
    <col min="7" max="7" width="17.125" customWidth="1"/>
    <col min="8" max="8" width="19.375" customWidth="1"/>
  </cols>
  <sheetData>
    <row r="1" spans="1:10" s="112" customFormat="1" ht="21" x14ac:dyDescent="0.35">
      <c r="A1" s="230" t="s">
        <v>161</v>
      </c>
      <c r="B1" s="231"/>
      <c r="C1" s="231"/>
      <c r="D1" s="231"/>
      <c r="E1" s="231"/>
      <c r="F1" s="231"/>
      <c r="G1" s="231"/>
      <c r="H1" s="231"/>
      <c r="I1" s="231"/>
      <c r="J1" s="231"/>
    </row>
    <row r="2" spans="1:10" s="112" customFormat="1" ht="48" customHeight="1" x14ac:dyDescent="0.25">
      <c r="A2" s="304" t="s">
        <v>201</v>
      </c>
      <c r="B2" s="304"/>
      <c r="C2" s="304"/>
      <c r="D2" s="304"/>
      <c r="E2" s="304"/>
      <c r="F2" s="304"/>
      <c r="G2" s="304"/>
      <c r="H2" s="304"/>
      <c r="I2" s="304"/>
      <c r="J2" s="304"/>
    </row>
    <row r="3" spans="1:10" s="112" customFormat="1" ht="9" customHeight="1" x14ac:dyDescent="0.25">
      <c r="A3" s="254"/>
      <c r="B3" s="254"/>
      <c r="C3" s="254"/>
      <c r="D3" s="254"/>
      <c r="E3" s="254"/>
      <c r="F3" s="254"/>
      <c r="G3" s="254"/>
      <c r="H3" s="254"/>
      <c r="I3" s="254"/>
      <c r="J3" s="254"/>
    </row>
    <row r="4" spans="1:10" s="112" customFormat="1" ht="66" customHeight="1" x14ac:dyDescent="0.25">
      <c r="A4" s="304" t="s">
        <v>252</v>
      </c>
      <c r="B4" s="306"/>
      <c r="C4" s="306"/>
      <c r="D4" s="306"/>
      <c r="E4" s="306"/>
      <c r="F4" s="306"/>
      <c r="G4" s="306"/>
      <c r="H4" s="306"/>
      <c r="I4" s="306"/>
      <c r="J4" s="306"/>
    </row>
    <row r="5" spans="1:10" s="108" customFormat="1" x14ac:dyDescent="0.25"/>
    <row r="6" spans="1:10" s="108" customFormat="1" x14ac:dyDescent="0.25"/>
    <row r="7" spans="1:10" s="108" customFormat="1" x14ac:dyDescent="0.25"/>
    <row r="8" spans="1:10" s="108" customFormat="1" x14ac:dyDescent="0.25"/>
    <row r="9" spans="1:10" s="108" customFormat="1" x14ac:dyDescent="0.25"/>
    <row r="10" spans="1:10" s="108" customFormat="1" x14ac:dyDescent="0.25"/>
    <row r="11" spans="1:10" s="108" customFormat="1" x14ac:dyDescent="0.25"/>
    <row r="12" spans="1:10" s="108" customFormat="1" x14ac:dyDescent="0.25"/>
    <row r="13" spans="1:10" s="108" customFormat="1" x14ac:dyDescent="0.25"/>
    <row r="14" spans="1:10" s="108" customFormat="1" x14ac:dyDescent="0.25"/>
    <row r="15" spans="1:10" s="108" customFormat="1" x14ac:dyDescent="0.25">
      <c r="G15" s="269"/>
    </row>
    <row r="16" spans="1:10" s="108" customFormat="1" x14ac:dyDescent="0.25"/>
    <row r="17" spans="1:8" s="108" customFormat="1" x14ac:dyDescent="0.25"/>
    <row r="18" spans="1:8" s="108" customFormat="1" x14ac:dyDescent="0.25"/>
    <row r="19" spans="1:8" s="108" customFormat="1" x14ac:dyDescent="0.25"/>
    <row r="20" spans="1:8" s="108" customFormat="1" x14ac:dyDescent="0.25"/>
    <row r="21" spans="1:8" s="108" customFormat="1" x14ac:dyDescent="0.25"/>
    <row r="22" spans="1:8" s="108" customFormat="1" x14ac:dyDescent="0.25"/>
    <row r="23" spans="1:8" s="108" customFormat="1" ht="15.75" customHeight="1" x14ac:dyDescent="0.25">
      <c r="A23" s="111"/>
      <c r="B23" s="111"/>
      <c r="C23" s="301" t="s">
        <v>184</v>
      </c>
      <c r="D23" s="302"/>
      <c r="E23" s="301" t="s">
        <v>189</v>
      </c>
      <c r="F23" s="302"/>
      <c r="G23" s="301" t="s">
        <v>191</v>
      </c>
      <c r="H23" s="302"/>
    </row>
    <row r="24" spans="1:8" s="108" customFormat="1" ht="32.25" customHeight="1" x14ac:dyDescent="0.25">
      <c r="A24" s="112"/>
      <c r="B24" s="113"/>
      <c r="C24" s="277" t="s">
        <v>186</v>
      </c>
      <c r="D24" s="278" t="s">
        <v>203</v>
      </c>
      <c r="E24" s="280" t="s">
        <v>187</v>
      </c>
      <c r="F24" s="278" t="s">
        <v>188</v>
      </c>
      <c r="G24" s="270" t="s">
        <v>187</v>
      </c>
      <c r="H24" s="271" t="s">
        <v>188</v>
      </c>
    </row>
    <row r="25" spans="1:8" s="108" customFormat="1" x14ac:dyDescent="0.25">
      <c r="A25" s="241" t="s">
        <v>140</v>
      </c>
      <c r="B25" s="242">
        <v>0.18</v>
      </c>
      <c r="C25" s="279">
        <f>'B1. Processors - 18% Scenario'!E31</f>
        <v>186.74379894179893</v>
      </c>
      <c r="D25" s="266">
        <f>'B1. Processors - 18% Scenario'!E33</f>
        <v>168.95891005291014</v>
      </c>
      <c r="E25" s="281">
        <f t="shared" ref="E25:E29" si="0">(C25-C$25)/C$25</f>
        <v>0</v>
      </c>
      <c r="F25" s="257">
        <f>(D25-C$25)/C$25</f>
        <v>-9.5236837794178505E-2</v>
      </c>
      <c r="G25" s="272">
        <f>1+E25</f>
        <v>1</v>
      </c>
      <c r="H25" s="273">
        <f>1+F25</f>
        <v>0.90476316220582154</v>
      </c>
    </row>
    <row r="26" spans="1:8" s="108" customFormat="1" x14ac:dyDescent="0.25">
      <c r="A26" s="243"/>
      <c r="B26" s="244">
        <v>0.14000000000000001</v>
      </c>
      <c r="C26" s="265">
        <f>'B2. 14% Scenario'!E31</f>
        <v>170.11565079365081</v>
      </c>
      <c r="D26" s="266">
        <f>'B2. 14% Scenario'!E33</f>
        <v>161.10271252204592</v>
      </c>
      <c r="E26" s="282">
        <f t="shared" si="0"/>
        <v>-8.9042571921386732E-2</v>
      </c>
      <c r="F26" s="257">
        <f>(D26-C$25)/C$25</f>
        <v>-0.13730622684689187</v>
      </c>
      <c r="G26" s="274">
        <f t="shared" ref="G26:G30" si="1">1+E26</f>
        <v>0.91095742807861324</v>
      </c>
      <c r="H26" s="273">
        <f t="shared" ref="H26:H30" si="2">1+F26</f>
        <v>0.86269377315310813</v>
      </c>
    </row>
    <row r="27" spans="1:8" s="108" customFormat="1" x14ac:dyDescent="0.25">
      <c r="A27" s="243"/>
      <c r="B27" s="244">
        <v>0.1</v>
      </c>
      <c r="C27" s="265">
        <f>'B3. 10% Scenario'!E31</f>
        <v>153.48750264550273</v>
      </c>
      <c r="D27" s="266">
        <f>'B3. 10% Scenario'!E33</f>
        <v>133.96750264550286</v>
      </c>
      <c r="E27" s="282">
        <f>(C27-C$25)/C$25</f>
        <v>-0.1780851438427733</v>
      </c>
      <c r="F27" s="257">
        <f t="shared" ref="F27:F29" si="3">(D27-C$25)/C$25</f>
        <v>-0.28261338044613982</v>
      </c>
      <c r="G27" s="274">
        <f t="shared" si="1"/>
        <v>0.8219148561572267</v>
      </c>
      <c r="H27" s="273">
        <f t="shared" si="2"/>
        <v>0.71738661955386018</v>
      </c>
    </row>
    <row r="28" spans="1:8" s="108" customFormat="1" x14ac:dyDescent="0.25">
      <c r="A28" s="243"/>
      <c r="B28" s="244">
        <v>7.0000000000000007E-2</v>
      </c>
      <c r="C28" s="265">
        <f>'B4. 7% Scenario'!E31</f>
        <v>141.01639153439157</v>
      </c>
      <c r="D28" s="266">
        <f>'B4. 7% Scenario'!E33</f>
        <v>120.84572486772498</v>
      </c>
      <c r="E28" s="282">
        <f t="shared" si="0"/>
        <v>-0.24486707278381373</v>
      </c>
      <c r="F28" s="257">
        <f t="shared" si="3"/>
        <v>-0.35287958394062613</v>
      </c>
      <c r="G28" s="274">
        <f t="shared" si="1"/>
        <v>0.7551329272161863</v>
      </c>
      <c r="H28" s="273">
        <f t="shared" si="2"/>
        <v>0.64712041605937387</v>
      </c>
    </row>
    <row r="29" spans="1:8" s="108" customFormat="1" x14ac:dyDescent="0.25">
      <c r="A29" s="243"/>
      <c r="B29" s="244">
        <v>0.05</v>
      </c>
      <c r="C29" s="265">
        <f>'B5. 5% Scenario'!E31</f>
        <v>132.70231746031752</v>
      </c>
      <c r="D29" s="266">
        <f>'B5. 5% Scenario'!E33</f>
        <v>112.09787301587306</v>
      </c>
      <c r="E29" s="282">
        <f t="shared" si="0"/>
        <v>-0.28938835874450708</v>
      </c>
      <c r="F29" s="257">
        <f t="shared" si="3"/>
        <v>-0.39972371960361702</v>
      </c>
      <c r="G29" s="274">
        <f t="shared" si="1"/>
        <v>0.71061164125549292</v>
      </c>
      <c r="H29" s="273">
        <f t="shared" si="2"/>
        <v>0.60027628039638303</v>
      </c>
    </row>
    <row r="30" spans="1:8" s="108" customFormat="1" x14ac:dyDescent="0.25">
      <c r="A30" s="243"/>
      <c r="B30" s="244">
        <v>0</v>
      </c>
      <c r="C30" s="267">
        <f>'B6. 0% Scenario'!E31</f>
        <v>111.91713227513233</v>
      </c>
      <c r="D30" s="268">
        <f>'B6. 0% Scenario'!E33</f>
        <v>90.228243386243491</v>
      </c>
      <c r="E30" s="283">
        <f>(C30-C$25)/C$25</f>
        <v>-0.40069157364624075</v>
      </c>
      <c r="F30" s="261">
        <f>(D30-C$25)/C$25</f>
        <v>-0.51683405876109301</v>
      </c>
      <c r="G30" s="275">
        <f t="shared" si="1"/>
        <v>0.59930842635375925</v>
      </c>
      <c r="H30" s="276">
        <f t="shared" si="2"/>
        <v>0.48316594123890699</v>
      </c>
    </row>
    <row r="31" spans="1:8" s="108" customFormat="1" x14ac:dyDescent="0.25">
      <c r="A31" s="124"/>
      <c r="B31" s="125"/>
      <c r="C31" s="123"/>
      <c r="D31" s="123"/>
    </row>
    <row r="32" spans="1:8" s="236" customFormat="1" x14ac:dyDescent="0.25">
      <c r="A32" s="237" t="s">
        <v>185</v>
      </c>
      <c r="B32" s="238"/>
      <c r="C32" s="239"/>
      <c r="D32" s="239"/>
      <c r="E32" s="240"/>
      <c r="F32" s="240"/>
      <c r="G32" s="240"/>
      <c r="H32" s="240"/>
    </row>
    <row r="33" spans="1:8" s="236" customFormat="1" ht="33.950000000000003" customHeight="1" x14ac:dyDescent="0.25">
      <c r="A33" s="305" t="s">
        <v>190</v>
      </c>
      <c r="B33" s="305"/>
      <c r="C33" s="305"/>
      <c r="D33" s="305"/>
      <c r="E33" s="305"/>
      <c r="F33" s="305"/>
      <c r="G33" s="305"/>
      <c r="H33" s="305"/>
    </row>
    <row r="34" spans="1:8" s="108" customFormat="1" x14ac:dyDescent="0.25"/>
  </sheetData>
  <customSheetViews>
    <customSheetView guid="{6A5ED10D-674E-B84B-813A-AABE6D4985FB}" showGridLines="0">
      <pageMargins left="0.7" right="0.7" top="0.75" bottom="0.75" header="0.3" footer="0.3"/>
    </customSheetView>
  </customSheetViews>
  <mergeCells count="6">
    <mergeCell ref="C23:D23"/>
    <mergeCell ref="E23:F23"/>
    <mergeCell ref="A2:J2"/>
    <mergeCell ref="G23:H23"/>
    <mergeCell ref="A33:H33"/>
    <mergeCell ref="A4:J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7"/>
  <sheetViews>
    <sheetView showGridLines="0" workbookViewId="0">
      <selection activeCell="C7" sqref="C7"/>
    </sheetView>
  </sheetViews>
  <sheetFormatPr defaultColWidth="8.875" defaultRowHeight="15.75" x14ac:dyDescent="0.25"/>
  <cols>
    <col min="1" max="1" width="53.625" customWidth="1"/>
    <col min="2" max="2" width="12" style="106" customWidth="1"/>
    <col min="3" max="3" width="9.5" style="106" customWidth="1"/>
    <col min="4" max="4" width="5.625" style="106" customWidth="1"/>
    <col min="5" max="5" width="11.125" customWidth="1"/>
    <col min="6" max="6" width="90.875" customWidth="1"/>
  </cols>
  <sheetData>
    <row r="1" spans="1:6" ht="21" x14ac:dyDescent="0.35">
      <c r="A1" s="215" t="s">
        <v>143</v>
      </c>
      <c r="B1" s="232"/>
      <c r="C1" s="232"/>
      <c r="D1" s="232"/>
      <c r="E1" s="216"/>
    </row>
    <row r="2" spans="1:6" s="146" customFormat="1" ht="15.75" customHeight="1" x14ac:dyDescent="0.25">
      <c r="A2" s="307" t="s">
        <v>179</v>
      </c>
      <c r="B2" s="307"/>
      <c r="C2" s="307"/>
      <c r="D2" s="307"/>
      <c r="E2" s="307"/>
    </row>
    <row r="3" spans="1:6" x14ac:dyDescent="0.25">
      <c r="E3" s="126" t="s">
        <v>139</v>
      </c>
      <c r="F3" s="127"/>
    </row>
    <row r="4" spans="1:6" x14ac:dyDescent="0.25">
      <c r="A4" s="233" t="s">
        <v>135</v>
      </c>
      <c r="B4" s="234" t="s">
        <v>5</v>
      </c>
      <c r="C4" s="235" t="s">
        <v>6</v>
      </c>
      <c r="D4" s="107"/>
      <c r="E4" s="126" t="s">
        <v>138</v>
      </c>
      <c r="F4" s="128" t="s">
        <v>136</v>
      </c>
    </row>
    <row r="5" spans="1:6" x14ac:dyDescent="0.25">
      <c r="A5" s="147" t="s">
        <v>144</v>
      </c>
      <c r="B5" s="148"/>
      <c r="C5" s="149"/>
      <c r="D5" s="107"/>
      <c r="E5" s="127"/>
      <c r="F5" s="127"/>
    </row>
    <row r="6" spans="1:6" x14ac:dyDescent="0.25">
      <c r="A6" s="150" t="s">
        <v>18</v>
      </c>
      <c r="B6" s="151" t="s">
        <v>22</v>
      </c>
      <c r="C6" s="217">
        <v>61</v>
      </c>
      <c r="D6" s="139"/>
      <c r="E6" s="129">
        <v>61</v>
      </c>
      <c r="F6" s="127" t="s">
        <v>24</v>
      </c>
    </row>
    <row r="7" spans="1:6" x14ac:dyDescent="0.25">
      <c r="A7" s="150" t="s">
        <v>25</v>
      </c>
      <c r="B7" s="151" t="s">
        <v>26</v>
      </c>
      <c r="C7" s="218">
        <v>0.15</v>
      </c>
      <c r="D7" s="140"/>
      <c r="E7" s="130">
        <v>0.15</v>
      </c>
      <c r="F7" s="127" t="s">
        <v>142</v>
      </c>
    </row>
    <row r="8" spans="1:6" x14ac:dyDescent="0.25">
      <c r="A8" s="152" t="s">
        <v>137</v>
      </c>
      <c r="B8" s="151" t="s">
        <v>30</v>
      </c>
      <c r="C8" s="219">
        <v>2000</v>
      </c>
      <c r="D8" s="141"/>
      <c r="E8" s="131">
        <v>2000</v>
      </c>
      <c r="F8" s="127" t="s">
        <v>35</v>
      </c>
    </row>
    <row r="9" spans="1:6" x14ac:dyDescent="0.25">
      <c r="A9" s="153" t="s">
        <v>36</v>
      </c>
      <c r="B9" s="154" t="s">
        <v>26</v>
      </c>
      <c r="C9" s="220">
        <v>0.1</v>
      </c>
      <c r="D9" s="142"/>
      <c r="E9" s="130">
        <v>0.1</v>
      </c>
      <c r="F9" s="127" t="s">
        <v>250</v>
      </c>
    </row>
    <row r="10" spans="1:6" x14ac:dyDescent="0.25">
      <c r="A10" s="153" t="s">
        <v>59</v>
      </c>
      <c r="B10" s="154" t="s">
        <v>26</v>
      </c>
      <c r="C10" s="157">
        <v>0.18</v>
      </c>
      <c r="D10" s="142"/>
      <c r="E10" s="130">
        <v>0.18</v>
      </c>
      <c r="F10" s="138" t="s">
        <v>178</v>
      </c>
    </row>
    <row r="11" spans="1:6" x14ac:dyDescent="0.25">
      <c r="A11" s="153" t="s">
        <v>73</v>
      </c>
      <c r="B11" s="154" t="s">
        <v>74</v>
      </c>
      <c r="C11" s="221">
        <v>995</v>
      </c>
      <c r="D11" s="143"/>
      <c r="E11" s="132">
        <v>995</v>
      </c>
      <c r="F11" s="127" t="s">
        <v>75</v>
      </c>
    </row>
    <row r="12" spans="1:6" x14ac:dyDescent="0.25">
      <c r="A12" s="155" t="s">
        <v>82</v>
      </c>
      <c r="B12" s="156" t="s">
        <v>26</v>
      </c>
      <c r="C12" s="222">
        <v>0.2</v>
      </c>
      <c r="D12" s="142"/>
      <c r="E12" s="130">
        <v>0.2</v>
      </c>
      <c r="F12" s="127" t="s">
        <v>84</v>
      </c>
    </row>
    <row r="13" spans="1:6" x14ac:dyDescent="0.25">
      <c r="B13" s="109"/>
      <c r="C13" s="223"/>
      <c r="E13" s="133"/>
      <c r="F13" s="127"/>
    </row>
    <row r="14" spans="1:6" x14ac:dyDescent="0.25">
      <c r="A14" s="158" t="s">
        <v>163</v>
      </c>
      <c r="B14" s="159"/>
      <c r="C14" s="224"/>
      <c r="E14" s="133"/>
      <c r="F14" s="127"/>
    </row>
    <row r="15" spans="1:6" x14ac:dyDescent="0.25">
      <c r="A15" s="153" t="s">
        <v>18</v>
      </c>
      <c r="B15" s="154" t="s">
        <v>22</v>
      </c>
      <c r="C15" s="225">
        <v>61</v>
      </c>
      <c r="D15" s="144"/>
      <c r="E15" s="129">
        <v>61</v>
      </c>
      <c r="F15" s="127" t="s">
        <v>24</v>
      </c>
    </row>
    <row r="16" spans="1:6" x14ac:dyDescent="0.25">
      <c r="A16" s="153" t="s">
        <v>32</v>
      </c>
      <c r="B16" s="154" t="s">
        <v>33</v>
      </c>
      <c r="C16" s="225">
        <v>45</v>
      </c>
      <c r="D16" s="144"/>
      <c r="E16" s="134">
        <v>45</v>
      </c>
      <c r="F16" s="127" t="s">
        <v>145</v>
      </c>
    </row>
    <row r="17" spans="1:6" x14ac:dyDescent="0.25">
      <c r="A17" s="153" t="s">
        <v>180</v>
      </c>
      <c r="B17" s="154" t="s">
        <v>46</v>
      </c>
      <c r="C17" s="226">
        <v>4.5</v>
      </c>
      <c r="D17" s="145"/>
      <c r="E17" s="135">
        <v>4.5</v>
      </c>
      <c r="F17" s="127" t="s">
        <v>47</v>
      </c>
    </row>
    <row r="18" spans="1:6" x14ac:dyDescent="0.25">
      <c r="A18" s="153" t="s">
        <v>48</v>
      </c>
      <c r="B18" s="154" t="s">
        <v>26</v>
      </c>
      <c r="C18" s="220">
        <v>0.12</v>
      </c>
      <c r="D18" s="142"/>
      <c r="E18" s="130">
        <v>0.12</v>
      </c>
      <c r="F18" s="127" t="s">
        <v>250</v>
      </c>
    </row>
    <row r="19" spans="1:6" x14ac:dyDescent="0.25">
      <c r="A19" s="153" t="s">
        <v>64</v>
      </c>
      <c r="B19" s="154" t="s">
        <v>65</v>
      </c>
      <c r="C19" s="221">
        <v>995</v>
      </c>
      <c r="D19" s="143"/>
      <c r="E19" s="132">
        <v>995</v>
      </c>
      <c r="F19" s="127" t="s">
        <v>75</v>
      </c>
    </row>
    <row r="20" spans="1:6" x14ac:dyDescent="0.25">
      <c r="A20" s="153" t="s">
        <v>78</v>
      </c>
      <c r="B20" s="154" t="s">
        <v>65</v>
      </c>
      <c r="C20" s="221">
        <v>14.31</v>
      </c>
      <c r="D20" s="143"/>
      <c r="E20" s="132">
        <v>14.31</v>
      </c>
      <c r="F20" s="127" t="s">
        <v>80</v>
      </c>
    </row>
    <row r="21" spans="1:6" x14ac:dyDescent="0.25">
      <c r="A21" s="155" t="s">
        <v>92</v>
      </c>
      <c r="B21" s="156" t="s">
        <v>26</v>
      </c>
      <c r="C21" s="222">
        <v>0.15</v>
      </c>
      <c r="D21" s="142"/>
      <c r="E21" s="130">
        <v>0.15</v>
      </c>
      <c r="F21" s="127" t="s">
        <v>93</v>
      </c>
    </row>
    <row r="23" spans="1:6" x14ac:dyDescent="0.25">
      <c r="A23" s="136" t="s">
        <v>13</v>
      </c>
    </row>
    <row r="24" spans="1:6" x14ac:dyDescent="0.25">
      <c r="A24" s="137" t="s">
        <v>111</v>
      </c>
    </row>
    <row r="25" spans="1:6" x14ac:dyDescent="0.25">
      <c r="A25" s="137" t="s">
        <v>112</v>
      </c>
    </row>
    <row r="26" spans="1:6" x14ac:dyDescent="0.25">
      <c r="A26" s="137" t="s">
        <v>115</v>
      </c>
    </row>
    <row r="27" spans="1:6" x14ac:dyDescent="0.25">
      <c r="A27" s="110"/>
    </row>
  </sheetData>
  <customSheetViews>
    <customSheetView guid="{6A5ED10D-674E-B84B-813A-AABE6D4985FB}" showGridLines="0">
      <pageMargins left="0.7" right="0.7" top="0.75" bottom="0.75" header="0.3" footer="0.3"/>
      <pageSetup orientation="portrait" horizontalDpi="4294967295" verticalDpi="4294967295"/>
    </customSheetView>
  </customSheetViews>
  <mergeCells count="1">
    <mergeCell ref="A2:E2"/>
  </mergeCells>
  <pageMargins left="0.75" right="0.75" top="1" bottom="1" header="0.5" footer="0.5"/>
  <pageSetup orientation="portrait" horizontalDpi="4294967295" verticalDpi="429496729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showGridLines="0" zoomScaleNormal="100" workbookViewId="0">
      <selection activeCell="A2" sqref="A2"/>
    </sheetView>
  </sheetViews>
  <sheetFormatPr defaultColWidth="11.125" defaultRowHeight="15" customHeight="1" x14ac:dyDescent="0.25"/>
  <cols>
    <col min="1" max="1" width="177" customWidth="1"/>
    <col min="2" max="6" width="10.625" customWidth="1"/>
    <col min="7" max="26" width="10.5" customWidth="1"/>
  </cols>
  <sheetData>
    <row r="1" spans="1:26" ht="18" customHeight="1" x14ac:dyDescent="0.35">
      <c r="A1" s="229" t="s">
        <v>242</v>
      </c>
      <c r="B1" s="1"/>
      <c r="C1" s="1"/>
      <c r="D1" s="1"/>
      <c r="E1" s="1"/>
      <c r="F1" s="1"/>
      <c r="G1" s="1"/>
      <c r="H1" s="1"/>
      <c r="I1" s="1"/>
      <c r="J1" s="1"/>
      <c r="K1" s="1"/>
      <c r="L1" s="1"/>
      <c r="M1" s="1"/>
      <c r="N1" s="1"/>
      <c r="O1" s="1"/>
      <c r="P1" s="1"/>
      <c r="Q1" s="1"/>
      <c r="R1" s="1"/>
      <c r="S1" s="1"/>
      <c r="T1" s="1"/>
      <c r="U1" s="1"/>
      <c r="V1" s="1"/>
      <c r="W1" s="1"/>
      <c r="X1" s="1"/>
      <c r="Y1" s="1"/>
      <c r="Z1" s="1"/>
    </row>
    <row r="2" spans="1:26" ht="18" customHeight="1" x14ac:dyDescent="0.3">
      <c r="A2" s="9"/>
      <c r="B2" s="1"/>
      <c r="C2" s="1"/>
      <c r="D2" s="1"/>
      <c r="E2" s="1"/>
      <c r="F2" s="1"/>
      <c r="G2" s="1"/>
      <c r="H2" s="1"/>
      <c r="I2" s="1"/>
      <c r="J2" s="1"/>
      <c r="K2" s="1"/>
      <c r="L2" s="1"/>
      <c r="M2" s="1"/>
      <c r="N2" s="1"/>
      <c r="O2" s="1"/>
      <c r="P2" s="1"/>
      <c r="Q2" s="1"/>
      <c r="R2" s="1"/>
      <c r="S2" s="1"/>
      <c r="T2" s="1"/>
      <c r="U2" s="1"/>
      <c r="V2" s="1"/>
      <c r="W2" s="1"/>
      <c r="X2" s="1"/>
      <c r="Y2" s="1"/>
      <c r="Z2" s="1"/>
    </row>
    <row r="3" spans="1:26" ht="18" customHeight="1" x14ac:dyDescent="0.3">
      <c r="A3" s="287" t="s">
        <v>248</v>
      </c>
      <c r="B3" s="1"/>
      <c r="C3" s="1"/>
      <c r="D3" s="1"/>
      <c r="E3" s="1"/>
      <c r="F3" s="1"/>
      <c r="G3" s="1"/>
      <c r="H3" s="1"/>
      <c r="I3" s="1"/>
      <c r="J3" s="1"/>
      <c r="K3" s="1"/>
      <c r="L3" s="1"/>
      <c r="M3" s="1"/>
      <c r="N3" s="1"/>
      <c r="O3" s="1"/>
      <c r="P3" s="1"/>
      <c r="Q3" s="1"/>
      <c r="R3" s="1"/>
      <c r="S3" s="1"/>
      <c r="T3" s="1"/>
      <c r="U3" s="1"/>
      <c r="V3" s="1"/>
      <c r="W3" s="1"/>
      <c r="X3" s="1"/>
      <c r="Y3" s="1"/>
      <c r="Z3" s="1"/>
    </row>
    <row r="4" spans="1:26" ht="18" customHeight="1" x14ac:dyDescent="0.3">
      <c r="A4" s="172" t="s">
        <v>243</v>
      </c>
      <c r="B4" s="1"/>
      <c r="C4" s="1"/>
      <c r="D4" s="1"/>
      <c r="E4" s="1"/>
      <c r="F4" s="1"/>
      <c r="G4" s="1"/>
      <c r="H4" s="1"/>
      <c r="I4" s="1"/>
      <c r="J4" s="1"/>
      <c r="K4" s="1"/>
      <c r="L4" s="1"/>
      <c r="M4" s="1"/>
      <c r="N4" s="1"/>
      <c r="O4" s="1"/>
      <c r="P4" s="1"/>
      <c r="Q4" s="1"/>
      <c r="R4" s="1"/>
      <c r="S4" s="1"/>
      <c r="T4" s="1"/>
      <c r="U4" s="1"/>
      <c r="V4" s="1"/>
      <c r="W4" s="1"/>
      <c r="X4" s="1"/>
      <c r="Y4" s="1"/>
      <c r="Z4" s="1"/>
    </row>
    <row r="5" spans="1:26" ht="18" customHeight="1" x14ac:dyDescent="0.3">
      <c r="A5" s="172" t="s">
        <v>244</v>
      </c>
      <c r="B5" s="1"/>
      <c r="C5" s="1"/>
      <c r="D5" s="1"/>
      <c r="E5" s="1"/>
      <c r="F5" s="1"/>
      <c r="G5" s="1"/>
      <c r="H5" s="1"/>
      <c r="I5" s="1"/>
      <c r="J5" s="1"/>
      <c r="K5" s="1"/>
      <c r="L5" s="1"/>
      <c r="M5" s="1"/>
      <c r="N5" s="1"/>
      <c r="O5" s="1"/>
      <c r="P5" s="1"/>
      <c r="Q5" s="1"/>
      <c r="R5" s="1"/>
      <c r="S5" s="1"/>
      <c r="T5" s="1"/>
      <c r="U5" s="1"/>
      <c r="V5" s="1"/>
      <c r="W5" s="1"/>
      <c r="X5" s="1"/>
      <c r="Y5" s="1"/>
      <c r="Z5" s="1"/>
    </row>
    <row r="6" spans="1:26" ht="18" customHeight="1" x14ac:dyDescent="0.3">
      <c r="A6" s="172" t="s">
        <v>171</v>
      </c>
      <c r="B6" s="1"/>
      <c r="C6" s="1"/>
      <c r="D6" s="1"/>
      <c r="E6" s="1"/>
      <c r="F6" s="1"/>
      <c r="G6" s="1"/>
      <c r="H6" s="1"/>
      <c r="I6" s="1"/>
      <c r="J6" s="1"/>
      <c r="K6" s="1"/>
      <c r="L6" s="1"/>
      <c r="M6" s="1"/>
      <c r="N6" s="1"/>
      <c r="O6" s="1"/>
      <c r="P6" s="1"/>
      <c r="Q6" s="1"/>
      <c r="R6" s="1"/>
      <c r="S6" s="1"/>
      <c r="T6" s="1"/>
      <c r="U6" s="1"/>
      <c r="V6" s="1"/>
      <c r="W6" s="1"/>
      <c r="X6" s="1"/>
      <c r="Y6" s="1"/>
      <c r="Z6" s="1"/>
    </row>
    <row r="7" spans="1:26" ht="18" customHeight="1" x14ac:dyDescent="0.3">
      <c r="A7" s="11"/>
      <c r="B7" s="1"/>
      <c r="C7" s="1"/>
      <c r="D7" s="1"/>
      <c r="E7" s="1"/>
      <c r="F7" s="1"/>
      <c r="G7" s="1"/>
      <c r="H7" s="1"/>
      <c r="I7" s="1"/>
      <c r="J7" s="1"/>
      <c r="K7" s="1"/>
      <c r="L7" s="1"/>
      <c r="M7" s="1"/>
      <c r="N7" s="1"/>
      <c r="O7" s="1"/>
      <c r="P7" s="1"/>
      <c r="Q7" s="1"/>
      <c r="R7" s="1"/>
      <c r="S7" s="1"/>
      <c r="T7" s="1"/>
      <c r="U7" s="1"/>
      <c r="V7" s="1"/>
      <c r="W7" s="1"/>
      <c r="X7" s="1"/>
      <c r="Y7" s="1"/>
      <c r="Z7" s="1"/>
    </row>
    <row r="8" spans="1:26" ht="18" customHeight="1" x14ac:dyDescent="0.3">
      <c r="A8" s="288" t="s">
        <v>249</v>
      </c>
      <c r="B8" s="1"/>
      <c r="C8" s="1"/>
      <c r="D8" s="1"/>
      <c r="E8" s="1"/>
      <c r="F8" s="1"/>
      <c r="G8" s="1"/>
      <c r="H8" s="1"/>
      <c r="I8" s="1"/>
      <c r="J8" s="1"/>
      <c r="K8" s="1"/>
      <c r="L8" s="1"/>
      <c r="M8" s="1"/>
      <c r="N8" s="1"/>
      <c r="O8" s="1"/>
      <c r="P8" s="1"/>
      <c r="Q8" s="1"/>
      <c r="R8" s="1"/>
      <c r="S8" s="1"/>
      <c r="T8" s="1"/>
      <c r="U8" s="1"/>
      <c r="V8" s="1"/>
      <c r="W8" s="1"/>
      <c r="X8" s="1"/>
      <c r="Y8" s="1"/>
      <c r="Z8" s="1"/>
    </row>
    <row r="9" spans="1:26" ht="18" customHeight="1" x14ac:dyDescent="0.3">
      <c r="A9" s="11" t="s">
        <v>12</v>
      </c>
      <c r="B9" s="1"/>
      <c r="C9" s="1"/>
      <c r="D9" s="1"/>
      <c r="E9" s="1"/>
      <c r="F9" s="1"/>
      <c r="G9" s="1"/>
      <c r="H9" s="1"/>
      <c r="I9" s="1"/>
      <c r="J9" s="1"/>
      <c r="K9" s="1"/>
      <c r="L9" s="1"/>
      <c r="M9" s="1"/>
      <c r="N9" s="1"/>
      <c r="O9" s="1"/>
      <c r="P9" s="1"/>
      <c r="Q9" s="1"/>
      <c r="R9" s="1"/>
      <c r="S9" s="1"/>
      <c r="T9" s="1"/>
      <c r="U9" s="1"/>
      <c r="V9" s="1"/>
      <c r="W9" s="1"/>
      <c r="X9" s="1"/>
      <c r="Y9" s="1"/>
      <c r="Z9" s="1"/>
    </row>
    <row r="10" spans="1:26" ht="18.75" customHeight="1" x14ac:dyDescent="0.3">
      <c r="A10" s="172" t="s">
        <v>245</v>
      </c>
      <c r="B10" s="1"/>
      <c r="C10" s="1"/>
      <c r="D10" s="1"/>
      <c r="E10" s="1"/>
      <c r="F10" s="1"/>
      <c r="G10" s="1"/>
      <c r="H10" s="1"/>
      <c r="I10" s="1"/>
      <c r="J10" s="1"/>
      <c r="K10" s="1"/>
      <c r="L10" s="1"/>
      <c r="M10" s="1"/>
      <c r="N10" s="1"/>
      <c r="O10" s="1"/>
      <c r="P10" s="1"/>
      <c r="Q10" s="1"/>
      <c r="R10" s="1"/>
      <c r="S10" s="1"/>
      <c r="T10" s="1"/>
      <c r="U10" s="1"/>
      <c r="V10" s="1"/>
      <c r="W10" s="1"/>
      <c r="X10" s="1"/>
      <c r="Y10" s="1"/>
      <c r="Z10" s="1"/>
    </row>
    <row r="11" spans="1:26" ht="56.25" x14ac:dyDescent="0.3">
      <c r="A11" s="172" t="s">
        <v>246</v>
      </c>
      <c r="B11" s="1"/>
      <c r="C11" s="1"/>
      <c r="D11" s="1"/>
      <c r="E11" s="1"/>
      <c r="F11" s="1"/>
      <c r="G11" s="1"/>
      <c r="H11" s="1"/>
      <c r="I11" s="1"/>
      <c r="J11" s="1"/>
      <c r="K11" s="1"/>
      <c r="L11" s="1"/>
      <c r="M11" s="1"/>
      <c r="N11" s="1"/>
      <c r="O11" s="1"/>
      <c r="P11" s="1"/>
      <c r="Q11" s="1"/>
      <c r="R11" s="1"/>
      <c r="S11" s="1"/>
      <c r="T11" s="1"/>
      <c r="U11" s="1"/>
      <c r="V11" s="1"/>
      <c r="W11" s="1"/>
      <c r="X11" s="1"/>
      <c r="Y11" s="1"/>
      <c r="Z11" s="1"/>
    </row>
    <row r="12" spans="1:26" ht="56.25" x14ac:dyDescent="0.3">
      <c r="A12" s="289" t="s">
        <v>192</v>
      </c>
      <c r="B12" s="1"/>
      <c r="C12" s="1"/>
      <c r="D12" s="1"/>
      <c r="E12" s="1"/>
      <c r="F12" s="1"/>
      <c r="G12" s="1"/>
      <c r="H12" s="1"/>
      <c r="I12" s="1"/>
      <c r="J12" s="1"/>
      <c r="K12" s="1"/>
      <c r="L12" s="1"/>
      <c r="M12" s="1"/>
      <c r="N12" s="1"/>
      <c r="O12" s="1"/>
      <c r="P12" s="1"/>
      <c r="Q12" s="1"/>
      <c r="R12" s="1"/>
      <c r="S12" s="1"/>
      <c r="T12" s="1"/>
      <c r="U12" s="1"/>
      <c r="V12" s="1"/>
      <c r="W12" s="1"/>
      <c r="X12" s="1"/>
      <c r="Y12" s="1"/>
      <c r="Z12" s="1"/>
    </row>
    <row r="13" spans="1:26" ht="18" customHeight="1" x14ac:dyDescent="0.3">
      <c r="A13" s="11"/>
      <c r="B13" s="1"/>
      <c r="C13" s="1"/>
      <c r="D13" s="1"/>
      <c r="E13" s="1"/>
      <c r="F13" s="1"/>
      <c r="G13" s="1"/>
      <c r="H13" s="1"/>
      <c r="I13" s="1"/>
      <c r="J13" s="1"/>
      <c r="K13" s="1"/>
      <c r="L13" s="1"/>
      <c r="M13" s="1"/>
      <c r="N13" s="1"/>
      <c r="O13" s="1"/>
      <c r="P13" s="1"/>
      <c r="Q13" s="1"/>
      <c r="R13" s="1"/>
      <c r="S13" s="1"/>
      <c r="T13" s="1"/>
      <c r="U13" s="1"/>
      <c r="V13" s="1"/>
      <c r="W13" s="1"/>
      <c r="X13" s="1"/>
      <c r="Y13" s="1"/>
      <c r="Z13" s="1"/>
    </row>
    <row r="14" spans="1:26" ht="18" customHeight="1" x14ac:dyDescent="0.3">
      <c r="A14" s="294" t="s">
        <v>193</v>
      </c>
      <c r="B14" s="1"/>
      <c r="C14" s="1"/>
      <c r="D14" s="1"/>
      <c r="E14" s="1"/>
      <c r="F14" s="1"/>
      <c r="G14" s="1"/>
      <c r="H14" s="1"/>
      <c r="I14" s="1"/>
      <c r="J14" s="1"/>
      <c r="K14" s="1"/>
      <c r="L14" s="1"/>
      <c r="M14" s="1"/>
      <c r="N14" s="1"/>
      <c r="O14" s="1"/>
      <c r="P14" s="1"/>
      <c r="Q14" s="1"/>
      <c r="R14" s="1"/>
      <c r="S14" s="1"/>
      <c r="T14" s="1"/>
      <c r="U14" s="1"/>
      <c r="V14" s="1"/>
      <c r="W14" s="1"/>
      <c r="X14" s="1"/>
      <c r="Y14" s="1"/>
      <c r="Z14" s="1"/>
    </row>
    <row r="15" spans="1:26" ht="17.25" customHeight="1" x14ac:dyDescent="0.3">
      <c r="A15" s="290" t="s">
        <v>204</v>
      </c>
      <c r="B15" s="1"/>
      <c r="C15" s="1"/>
      <c r="D15" s="1"/>
      <c r="E15" s="1"/>
      <c r="F15" s="1"/>
      <c r="G15" s="1"/>
      <c r="H15" s="1"/>
      <c r="I15" s="1"/>
      <c r="J15" s="1"/>
      <c r="K15" s="1"/>
      <c r="L15" s="1"/>
      <c r="M15" s="1"/>
      <c r="N15" s="1"/>
      <c r="O15" s="1"/>
      <c r="P15" s="1"/>
      <c r="Q15" s="1"/>
      <c r="R15" s="1"/>
      <c r="S15" s="1"/>
      <c r="T15" s="1"/>
      <c r="U15" s="1"/>
      <c r="V15" s="1"/>
      <c r="W15" s="1"/>
      <c r="X15" s="1"/>
      <c r="Y15" s="1"/>
      <c r="Z15" s="1"/>
    </row>
    <row r="16" spans="1:26" ht="18" customHeight="1" x14ac:dyDescent="0.3">
      <c r="A16" s="290" t="s">
        <v>247</v>
      </c>
      <c r="B16" s="1"/>
      <c r="C16" s="1"/>
      <c r="D16" s="1"/>
      <c r="E16" s="1"/>
      <c r="F16" s="1"/>
      <c r="G16" s="1"/>
      <c r="H16" s="1"/>
      <c r="I16" s="1"/>
      <c r="J16" s="1"/>
      <c r="K16" s="1"/>
      <c r="L16" s="1"/>
      <c r="M16" s="1"/>
      <c r="N16" s="1"/>
      <c r="O16" s="1"/>
      <c r="P16" s="1"/>
      <c r="Q16" s="1"/>
      <c r="R16" s="1"/>
      <c r="S16" s="1"/>
      <c r="T16" s="1"/>
      <c r="U16" s="1"/>
      <c r="V16" s="1"/>
      <c r="W16" s="1"/>
      <c r="X16" s="1"/>
      <c r="Y16" s="1"/>
      <c r="Z16" s="1"/>
    </row>
    <row r="17" spans="1:26" ht="18" customHeight="1" x14ac:dyDescent="0.3">
      <c r="A17" s="11"/>
      <c r="B17" s="1"/>
      <c r="C17" s="1"/>
      <c r="D17" s="1"/>
      <c r="E17" s="1"/>
      <c r="F17" s="1"/>
      <c r="G17" s="1"/>
      <c r="H17" s="1"/>
      <c r="I17" s="1"/>
      <c r="J17" s="1"/>
      <c r="K17" s="1"/>
      <c r="L17" s="1"/>
      <c r="M17" s="1"/>
      <c r="N17" s="1"/>
      <c r="O17" s="1"/>
      <c r="P17" s="1"/>
      <c r="Q17" s="1"/>
      <c r="R17" s="1"/>
      <c r="S17" s="1"/>
      <c r="T17" s="1"/>
      <c r="U17" s="1"/>
      <c r="V17" s="1"/>
      <c r="W17" s="1"/>
      <c r="X17" s="1"/>
      <c r="Y17" s="1"/>
      <c r="Z17" s="1"/>
    </row>
    <row r="18" spans="1:26" ht="18" customHeight="1" x14ac:dyDescent="0.3">
      <c r="A18" s="295" t="s">
        <v>13</v>
      </c>
      <c r="B18" s="1"/>
      <c r="C18" s="1"/>
      <c r="D18" s="1"/>
      <c r="E18" s="1"/>
      <c r="F18" s="1"/>
      <c r="G18" s="1"/>
      <c r="H18" s="1"/>
      <c r="I18" s="1"/>
      <c r="J18" s="1"/>
      <c r="K18" s="1"/>
      <c r="L18" s="1"/>
      <c r="M18" s="1"/>
      <c r="N18" s="1"/>
      <c r="O18" s="1"/>
      <c r="P18" s="1"/>
      <c r="Q18" s="1"/>
      <c r="R18" s="1"/>
      <c r="S18" s="1"/>
      <c r="T18" s="1"/>
      <c r="U18" s="1"/>
      <c r="V18" s="1"/>
      <c r="W18" s="1"/>
      <c r="X18" s="1"/>
      <c r="Y18" s="1"/>
      <c r="Z18" s="1"/>
    </row>
    <row r="19" spans="1:26" ht="39.75" customHeight="1" x14ac:dyDescent="0.3">
      <c r="A19" s="289" t="s">
        <v>194</v>
      </c>
      <c r="B19" s="1"/>
      <c r="C19" s="1"/>
      <c r="D19" s="1"/>
      <c r="E19" s="1"/>
      <c r="F19" s="1"/>
      <c r="G19" s="1"/>
      <c r="H19" s="1"/>
      <c r="I19" s="1"/>
      <c r="J19" s="1"/>
      <c r="K19" s="1"/>
      <c r="L19" s="1"/>
      <c r="M19" s="1"/>
      <c r="N19" s="1"/>
      <c r="O19" s="1"/>
      <c r="P19" s="1"/>
      <c r="Q19" s="1"/>
      <c r="R19" s="1"/>
      <c r="S19" s="1"/>
      <c r="T19" s="1"/>
      <c r="U19" s="1"/>
      <c r="V19" s="1"/>
      <c r="W19" s="1"/>
      <c r="X19" s="1"/>
      <c r="Y19" s="1"/>
      <c r="Z19" s="1"/>
    </row>
    <row r="20" spans="1:26" ht="18" customHeight="1" x14ac:dyDescent="0.3">
      <c r="A20" s="11" t="s">
        <v>14</v>
      </c>
      <c r="B20" s="1"/>
      <c r="C20" s="1"/>
      <c r="D20" s="1"/>
      <c r="E20" s="1"/>
      <c r="F20" s="1"/>
      <c r="G20" s="1"/>
      <c r="H20" s="1"/>
      <c r="I20" s="1"/>
      <c r="J20" s="1"/>
      <c r="K20" s="1"/>
      <c r="L20" s="1"/>
      <c r="M20" s="1"/>
      <c r="N20" s="1"/>
      <c r="O20" s="1"/>
      <c r="P20" s="1"/>
      <c r="Q20" s="1"/>
      <c r="R20" s="1"/>
      <c r="S20" s="1"/>
      <c r="T20" s="1"/>
      <c r="U20" s="1"/>
      <c r="V20" s="1"/>
      <c r="W20" s="1"/>
      <c r="X20" s="1"/>
      <c r="Y20" s="1"/>
      <c r="Z20" s="1"/>
    </row>
    <row r="21" spans="1:26" ht="18" customHeight="1" x14ac:dyDescent="0.3">
      <c r="A21" s="23"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x14ac:dyDescent="0.3">
      <c r="A22" s="11"/>
      <c r="B22" s="1"/>
      <c r="C22" s="1"/>
      <c r="D22" s="1"/>
      <c r="E22" s="1"/>
      <c r="F22" s="1"/>
      <c r="G22" s="1"/>
      <c r="H22" s="1"/>
      <c r="I22" s="1"/>
      <c r="J22" s="1"/>
      <c r="K22" s="1"/>
      <c r="L22" s="1"/>
      <c r="M22" s="1"/>
      <c r="N22" s="1"/>
      <c r="O22" s="1"/>
      <c r="P22" s="1"/>
      <c r="Q22" s="1"/>
      <c r="R22" s="1"/>
      <c r="S22" s="1"/>
      <c r="T22" s="1"/>
      <c r="U22" s="1"/>
      <c r="V22" s="1"/>
      <c r="W22" s="1"/>
      <c r="X22" s="1"/>
      <c r="Y22" s="1"/>
      <c r="Z22" s="1"/>
    </row>
    <row r="23" spans="1:26" ht="18" customHeight="1" x14ac:dyDescent="0.3">
      <c r="A23" s="296" t="s">
        <v>15</v>
      </c>
      <c r="B23" s="1"/>
      <c r="C23" s="1"/>
      <c r="D23" s="1"/>
      <c r="E23" s="1"/>
      <c r="F23" s="1"/>
      <c r="G23" s="1"/>
      <c r="H23" s="1"/>
      <c r="I23" s="1"/>
      <c r="J23" s="1"/>
      <c r="K23" s="1"/>
      <c r="L23" s="1"/>
      <c r="M23" s="1"/>
      <c r="N23" s="1"/>
      <c r="O23" s="1"/>
      <c r="P23" s="1"/>
      <c r="Q23" s="1"/>
      <c r="R23" s="1"/>
      <c r="S23" s="1"/>
      <c r="T23" s="1"/>
      <c r="U23" s="1"/>
      <c r="V23" s="1"/>
      <c r="W23" s="1"/>
      <c r="X23" s="1"/>
      <c r="Y23" s="1"/>
      <c r="Z23" s="1"/>
    </row>
    <row r="24" spans="1:26" ht="18" customHeight="1" x14ac:dyDescent="0.3">
      <c r="A24" s="27" t="s">
        <v>16</v>
      </c>
      <c r="B24" s="1"/>
      <c r="C24" s="1"/>
      <c r="D24" s="1"/>
      <c r="E24" s="1"/>
      <c r="F24" s="1"/>
      <c r="G24" s="1"/>
      <c r="H24" s="1"/>
      <c r="I24" s="1"/>
      <c r="J24" s="1"/>
      <c r="K24" s="1"/>
      <c r="L24" s="1"/>
      <c r="M24" s="1"/>
      <c r="N24" s="1"/>
      <c r="O24" s="1"/>
      <c r="P24" s="1"/>
      <c r="Q24" s="1"/>
      <c r="R24" s="1"/>
      <c r="S24" s="1"/>
      <c r="T24" s="1"/>
      <c r="U24" s="1"/>
      <c r="V24" s="1"/>
      <c r="W24" s="1"/>
      <c r="X24" s="1"/>
      <c r="Y24" s="1"/>
      <c r="Z24" s="1"/>
    </row>
    <row r="25" spans="1:26" ht="18" customHeight="1" x14ac:dyDescent="0.3">
      <c r="A25" s="27" t="s">
        <v>19</v>
      </c>
      <c r="B25" s="1"/>
      <c r="C25" s="1"/>
      <c r="D25" s="1"/>
      <c r="E25" s="1"/>
      <c r="F25" s="1"/>
      <c r="G25" s="1"/>
      <c r="H25" s="1"/>
      <c r="I25" s="1"/>
      <c r="J25" s="1"/>
      <c r="K25" s="1"/>
      <c r="L25" s="1"/>
      <c r="M25" s="1"/>
      <c r="N25" s="1"/>
      <c r="O25" s="1"/>
      <c r="P25" s="1"/>
      <c r="Q25" s="1"/>
      <c r="R25" s="1"/>
      <c r="S25" s="1"/>
      <c r="T25" s="1"/>
      <c r="U25" s="1"/>
      <c r="V25" s="1"/>
      <c r="W25" s="1"/>
      <c r="X25" s="1"/>
      <c r="Y25" s="1"/>
      <c r="Z25" s="1"/>
    </row>
    <row r="26" spans="1:26" ht="18" customHeight="1" x14ac:dyDescent="0.3">
      <c r="A26" s="27" t="s">
        <v>20</v>
      </c>
      <c r="B26" s="1"/>
      <c r="C26" s="1"/>
      <c r="D26" s="1"/>
      <c r="E26" s="1"/>
      <c r="F26" s="1"/>
      <c r="G26" s="1"/>
      <c r="H26" s="1"/>
      <c r="I26" s="1"/>
      <c r="J26" s="1"/>
      <c r="K26" s="1"/>
      <c r="L26" s="1"/>
      <c r="M26" s="1"/>
      <c r="N26" s="1"/>
      <c r="O26" s="1"/>
      <c r="P26" s="1"/>
      <c r="Q26" s="1"/>
      <c r="R26" s="1"/>
      <c r="S26" s="1"/>
      <c r="T26" s="1"/>
      <c r="U26" s="1"/>
      <c r="V26" s="1"/>
      <c r="W26" s="1"/>
      <c r="X26" s="1"/>
      <c r="Y26" s="1"/>
      <c r="Z26" s="1"/>
    </row>
    <row r="27" spans="1:26" ht="18" customHeight="1" x14ac:dyDescent="0.3">
      <c r="A27" s="27" t="s">
        <v>21</v>
      </c>
      <c r="B27" s="1"/>
      <c r="C27" s="1"/>
      <c r="D27" s="1"/>
      <c r="E27" s="1"/>
      <c r="F27" s="1"/>
      <c r="G27" s="1"/>
      <c r="H27" s="1"/>
      <c r="I27" s="1"/>
      <c r="J27" s="1"/>
      <c r="K27" s="1"/>
      <c r="L27" s="1"/>
      <c r="M27" s="1"/>
      <c r="N27" s="1"/>
      <c r="O27" s="1"/>
      <c r="P27" s="1"/>
      <c r="Q27" s="1"/>
      <c r="R27" s="1"/>
      <c r="S27" s="1"/>
      <c r="T27" s="1"/>
      <c r="U27" s="1"/>
      <c r="V27" s="1"/>
      <c r="W27" s="1"/>
      <c r="X27" s="1"/>
      <c r="Y27" s="1"/>
      <c r="Z27" s="1"/>
    </row>
    <row r="28" spans="1:26" ht="18" customHeight="1" x14ac:dyDescent="0.3">
      <c r="A28" s="31" t="s">
        <v>23</v>
      </c>
      <c r="B28" s="1"/>
      <c r="C28" s="1"/>
      <c r="D28" s="1"/>
      <c r="E28" s="1"/>
      <c r="F28" s="1"/>
      <c r="G28" s="1"/>
      <c r="H28" s="1"/>
      <c r="I28" s="1"/>
      <c r="J28" s="1"/>
      <c r="K28" s="1"/>
      <c r="L28" s="1"/>
      <c r="M28" s="1"/>
      <c r="N28" s="1"/>
      <c r="O28" s="1"/>
      <c r="P28" s="1"/>
      <c r="Q28" s="1"/>
      <c r="R28" s="1"/>
      <c r="S28" s="1"/>
      <c r="T28" s="1"/>
      <c r="U28" s="1"/>
      <c r="V28" s="1"/>
      <c r="W28" s="1"/>
      <c r="X28" s="1"/>
      <c r="Y28" s="1"/>
      <c r="Z28" s="1"/>
    </row>
    <row r="29" spans="1:26" ht="18"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8"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8"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8"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8"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8"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8"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8"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8"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8"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8"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8"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8"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8"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sheetData>
  <customSheetViews>
    <customSheetView guid="{6A5ED10D-674E-B84B-813A-AABE6D4985FB}" scale="90" showGridLines="0">
      <selection activeCell="A22" sqref="A22"/>
      <pageMargins left="0.7" right="0.7" top="0.75" bottom="0.75" header="0.3" footer="0.3"/>
      <pageSetup orientation="portrait"/>
    </customSheetView>
  </customSheetViews>
  <hyperlinks>
    <hyperlink ref="A28" r:id="rId1"/>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5"/>
  <sheetViews>
    <sheetView workbookViewId="0">
      <selection activeCell="A16" sqref="A16"/>
    </sheetView>
  </sheetViews>
  <sheetFormatPr defaultColWidth="8.875" defaultRowHeight="15.75" x14ac:dyDescent="0.25"/>
  <cols>
    <col min="1" max="1" width="7.25" customWidth="1"/>
    <col min="2" max="2" width="4.625" customWidth="1"/>
    <col min="3" max="3" width="40" customWidth="1"/>
  </cols>
  <sheetData>
    <row r="1" spans="1:10" ht="21" x14ac:dyDescent="0.35">
      <c r="A1" s="308" t="s">
        <v>240</v>
      </c>
      <c r="B1" s="308"/>
      <c r="C1" s="308"/>
      <c r="D1" s="308"/>
      <c r="E1" s="308"/>
      <c r="F1" s="308"/>
      <c r="G1" s="308"/>
    </row>
    <row r="2" spans="1:10" x14ac:dyDescent="0.25">
      <c r="B2" s="291"/>
      <c r="C2" s="292"/>
      <c r="D2" s="292"/>
      <c r="E2" s="292"/>
      <c r="F2" s="292"/>
      <c r="G2" s="292"/>
      <c r="H2" s="292"/>
      <c r="I2" s="292"/>
      <c r="J2" s="292"/>
    </row>
    <row r="3" spans="1:10" x14ac:dyDescent="0.25">
      <c r="A3" s="108" t="s">
        <v>241</v>
      </c>
      <c r="B3" s="291" t="s">
        <v>205</v>
      </c>
      <c r="C3" s="291" t="s">
        <v>217</v>
      </c>
      <c r="D3" s="293" t="s">
        <v>229</v>
      </c>
      <c r="E3" s="292"/>
      <c r="F3" s="292"/>
      <c r="G3" s="292"/>
      <c r="H3" s="292"/>
      <c r="I3" s="292"/>
      <c r="J3" s="292"/>
    </row>
    <row r="4" spans="1:10" x14ac:dyDescent="0.25">
      <c r="A4" s="108" t="s">
        <v>241</v>
      </c>
      <c r="B4" s="291" t="s">
        <v>206</v>
      </c>
      <c r="C4" s="291" t="s">
        <v>218</v>
      </c>
      <c r="D4" s="293" t="s">
        <v>230</v>
      </c>
      <c r="E4" s="292"/>
      <c r="F4" s="292"/>
      <c r="G4" s="292"/>
      <c r="H4" s="292"/>
      <c r="I4" s="292"/>
      <c r="J4" s="292"/>
    </row>
    <row r="5" spans="1:10" x14ac:dyDescent="0.25">
      <c r="A5" s="108" t="s">
        <v>241</v>
      </c>
      <c r="B5" s="291" t="s">
        <v>207</v>
      </c>
      <c r="C5" s="291" t="s">
        <v>219</v>
      </c>
      <c r="D5" s="293" t="s">
        <v>231</v>
      </c>
      <c r="E5" s="292"/>
      <c r="F5" s="292"/>
      <c r="G5" s="292"/>
      <c r="H5" s="292"/>
      <c r="I5" s="292"/>
      <c r="J5" s="292"/>
    </row>
    <row r="6" spans="1:10" x14ac:dyDescent="0.25">
      <c r="A6" s="108" t="s">
        <v>241</v>
      </c>
      <c r="B6" s="291" t="s">
        <v>208</v>
      </c>
      <c r="C6" s="291" t="s">
        <v>220</v>
      </c>
      <c r="D6" s="293" t="s">
        <v>232</v>
      </c>
      <c r="E6" s="292"/>
      <c r="F6" s="292"/>
      <c r="G6" s="292"/>
      <c r="H6" s="292"/>
      <c r="I6" s="292"/>
      <c r="J6" s="292"/>
    </row>
    <row r="7" spans="1:10" x14ac:dyDescent="0.25">
      <c r="A7" s="108" t="s">
        <v>241</v>
      </c>
      <c r="B7" s="291" t="s">
        <v>209</v>
      </c>
      <c r="C7" s="291" t="s">
        <v>221</v>
      </c>
      <c r="D7" s="293" t="s">
        <v>233</v>
      </c>
      <c r="E7" s="292"/>
      <c r="F7" s="292"/>
      <c r="G7" s="292"/>
      <c r="H7" s="292"/>
      <c r="I7" s="292"/>
      <c r="J7" s="292"/>
    </row>
    <row r="8" spans="1:10" x14ac:dyDescent="0.25">
      <c r="A8" s="108" t="s">
        <v>241</v>
      </c>
      <c r="B8" s="291" t="s">
        <v>210</v>
      </c>
      <c r="C8" s="291" t="s">
        <v>222</v>
      </c>
      <c r="D8" s="293" t="s">
        <v>234</v>
      </c>
      <c r="E8" s="292"/>
      <c r="F8" s="292"/>
      <c r="G8" s="292"/>
      <c r="H8" s="292"/>
      <c r="I8" s="292"/>
      <c r="J8" s="292"/>
    </row>
    <row r="9" spans="1:10" x14ac:dyDescent="0.25">
      <c r="B9" s="292"/>
      <c r="C9" s="292"/>
      <c r="D9" s="292"/>
      <c r="E9" s="292"/>
      <c r="F9" s="292"/>
      <c r="G9" s="292"/>
      <c r="H9" s="292"/>
      <c r="I9" s="292"/>
      <c r="J9" s="292"/>
    </row>
    <row r="10" spans="1:10" x14ac:dyDescent="0.25">
      <c r="A10" s="108" t="s">
        <v>241</v>
      </c>
      <c r="B10" s="292" t="s">
        <v>211</v>
      </c>
      <c r="C10" s="291" t="s">
        <v>223</v>
      </c>
      <c r="D10" s="293" t="s">
        <v>235</v>
      </c>
      <c r="E10" s="292"/>
      <c r="F10" s="292"/>
      <c r="G10" s="292"/>
      <c r="H10" s="292"/>
      <c r="I10" s="292"/>
      <c r="J10" s="292"/>
    </row>
    <row r="11" spans="1:10" x14ac:dyDescent="0.25">
      <c r="A11" s="108" t="s">
        <v>241</v>
      </c>
      <c r="B11" s="292" t="s">
        <v>212</v>
      </c>
      <c r="C11" s="291" t="s">
        <v>224</v>
      </c>
      <c r="D11" s="293" t="s">
        <v>236</v>
      </c>
      <c r="E11" s="292"/>
      <c r="F11" s="292"/>
      <c r="G11" s="292"/>
      <c r="H11" s="292"/>
      <c r="I11" s="292"/>
      <c r="J11" s="292"/>
    </row>
    <row r="12" spans="1:10" x14ac:dyDescent="0.25">
      <c r="A12" s="108" t="s">
        <v>241</v>
      </c>
      <c r="B12" s="292" t="s">
        <v>213</v>
      </c>
      <c r="C12" s="291" t="s">
        <v>225</v>
      </c>
      <c r="D12" s="293" t="s">
        <v>237</v>
      </c>
      <c r="E12" s="292"/>
      <c r="F12" s="292"/>
      <c r="G12" s="292"/>
      <c r="H12" s="292"/>
      <c r="I12" s="292"/>
      <c r="J12" s="292"/>
    </row>
    <row r="13" spans="1:10" x14ac:dyDescent="0.25">
      <c r="A13" s="108" t="s">
        <v>241</v>
      </c>
      <c r="B13" s="291" t="s">
        <v>214</v>
      </c>
      <c r="C13" s="291" t="s">
        <v>226</v>
      </c>
      <c r="D13" s="293" t="s">
        <v>238</v>
      </c>
      <c r="E13" s="292"/>
      <c r="F13" s="292"/>
      <c r="G13" s="292"/>
      <c r="H13" s="292"/>
      <c r="I13" s="292"/>
      <c r="J13" s="292"/>
    </row>
    <row r="14" spans="1:10" x14ac:dyDescent="0.25">
      <c r="A14" s="108" t="s">
        <v>241</v>
      </c>
      <c r="B14" s="291" t="s">
        <v>215</v>
      </c>
      <c r="C14" s="291" t="s">
        <v>227</v>
      </c>
      <c r="D14" s="293" t="s">
        <v>239</v>
      </c>
      <c r="E14" s="292"/>
      <c r="F14" s="292"/>
      <c r="G14" s="292"/>
      <c r="H14" s="292"/>
      <c r="I14" s="292"/>
      <c r="J14" s="292"/>
    </row>
    <row r="15" spans="1:10" x14ac:dyDescent="0.25">
      <c r="A15" s="108" t="s">
        <v>241</v>
      </c>
      <c r="B15" s="291" t="s">
        <v>216</v>
      </c>
      <c r="C15" s="291" t="s">
        <v>228</v>
      </c>
      <c r="D15" s="293" t="s">
        <v>234</v>
      </c>
      <c r="E15" s="292"/>
      <c r="F15" s="292"/>
      <c r="G15" s="292"/>
      <c r="H15" s="292"/>
      <c r="I15" s="292"/>
      <c r="J15" s="292"/>
    </row>
  </sheetData>
  <customSheetViews>
    <customSheetView guid="{6A5ED10D-674E-B84B-813A-AABE6D4985FB}">
      <selection activeCell="N28" sqref="N28"/>
      <pageMargins left="0.7" right="0.7" top="0.75" bottom="0.75" header="0.3" footer="0.3"/>
    </customSheetView>
  </customSheetViews>
  <mergeCells count="1">
    <mergeCell ref="A1:G1"/>
  </mergeCells>
  <hyperlinks>
    <hyperlink ref="D3" location="'A1. Farmers - 18% Scenario'!A1" display="'A1. Farmers - 18% Scenario'!A1"/>
    <hyperlink ref="D4" location="'A2. 14% Scenario'!A1" display="'A2. 14% Scenario'!A1"/>
    <hyperlink ref="D5" location="'A3. 10% Scenario'!A1" display="'A3. 10% Scenario'!A1"/>
    <hyperlink ref="D6" location="'A4. 7% Scenario'!A1" display="'A4. 7% Scenario'!A1"/>
    <hyperlink ref="D7" location="'A5. 5% Scenario'!A1" display="'A5. 5% Scenario'!A1"/>
    <hyperlink ref="D8" location="'A6. 0% Scenario'!A1" display="'A6. 0% Scenario'!A1"/>
    <hyperlink ref="D10" location="'B1. Processors - 18% Scenario'!A1" display="'B1. Processors - 18% Scenario'!A1"/>
    <hyperlink ref="D11" location="'B2. 14% Scenario'!A1" display="'B2. 14% Scenario'!A1"/>
    <hyperlink ref="D12" location="'B3. 10% Scenario'!A1" display="'B3. 10% Scenario'!A1"/>
    <hyperlink ref="D13" location="'B4. 7% Scenario'!A1" display="'B4. 7% Scenario'!A1"/>
    <hyperlink ref="D14" location="'B5. 5% Scenario'!A1" display="'B5. 5% Scenario'!A1"/>
    <hyperlink ref="D15" location="'A6. 0% Scenario'!A1" display="'A6. 0% Scenario'!A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1000"/>
  <sheetViews>
    <sheetView zoomScale="90" zoomScaleNormal="90" zoomScalePageLayoutView="90" workbookViewId="0">
      <selection activeCell="A45" sqref="A45"/>
    </sheetView>
  </sheetViews>
  <sheetFormatPr defaultColWidth="11.125" defaultRowHeight="15" customHeight="1"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ht="15.75"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ht="15.75"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ht="15.75"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ht="15.75"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ht="15.75"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ht="15.75" x14ac:dyDescent="0.25">
      <c r="A13" s="52" t="s">
        <v>50</v>
      </c>
      <c r="B13" s="18" t="s">
        <v>30</v>
      </c>
      <c r="C13" s="48" t="s">
        <v>41</v>
      </c>
      <c r="D13" s="19"/>
      <c r="E13" s="51">
        <f t="shared" ref="E13:F13" si="1">E10-E12</f>
        <v>2090.9090909090905</v>
      </c>
      <c r="F13" s="51">
        <f t="shared" si="1"/>
        <v>1818.181818181818</v>
      </c>
      <c r="G13" s="21" t="s">
        <v>52</v>
      </c>
      <c r="H13" s="22"/>
      <c r="I13" s="7"/>
      <c r="J13" s="7"/>
      <c r="K13" s="7"/>
      <c r="L13" s="7"/>
      <c r="M13" s="7"/>
      <c r="N13" s="7"/>
      <c r="O13" s="7"/>
      <c r="P13" s="7"/>
      <c r="Q13" s="7"/>
      <c r="R13" s="7"/>
      <c r="S13" s="7"/>
      <c r="T13" s="7"/>
      <c r="U13" s="7"/>
      <c r="V13" s="7"/>
      <c r="W13" s="7"/>
      <c r="X13" s="7"/>
      <c r="Y13" s="7"/>
      <c r="Z13" s="7"/>
    </row>
    <row r="14" spans="1:26" ht="15.75"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ht="15.75" x14ac:dyDescent="0.25">
      <c r="A15" s="45" t="s">
        <v>59</v>
      </c>
      <c r="B15" s="29" t="s">
        <v>26</v>
      </c>
      <c r="C15" s="203">
        <f>'C. Parameter Values'!C10</f>
        <v>0.18</v>
      </c>
      <c r="D15" s="19"/>
      <c r="E15" s="54"/>
      <c r="F15" s="54"/>
      <c r="G15" s="21" t="s">
        <v>62</v>
      </c>
      <c r="H15" s="22"/>
      <c r="I15" s="7"/>
      <c r="J15" s="7"/>
      <c r="K15" s="7"/>
      <c r="L15" s="7"/>
      <c r="M15" s="7"/>
      <c r="N15" s="7"/>
      <c r="O15" s="7"/>
      <c r="P15" s="7"/>
      <c r="Q15" s="7"/>
      <c r="R15" s="7"/>
      <c r="S15" s="7"/>
      <c r="T15" s="7"/>
      <c r="U15" s="7"/>
      <c r="V15" s="7"/>
      <c r="W15" s="7"/>
      <c r="X15" s="7"/>
      <c r="Y15" s="7"/>
      <c r="Z15" s="7"/>
    </row>
    <row r="16" spans="1:26" ht="15.75" x14ac:dyDescent="0.25">
      <c r="A16" s="33" t="s">
        <v>63</v>
      </c>
      <c r="B16" s="18" t="s">
        <v>54</v>
      </c>
      <c r="C16" s="48" t="s">
        <v>41</v>
      </c>
      <c r="D16" s="19"/>
      <c r="E16" s="54">
        <f t="shared" ref="E16:F16" si="3">$C$15*E14</f>
        <v>22.958181818181814</v>
      </c>
      <c r="F16" s="54">
        <f t="shared" si="3"/>
        <v>19.963636363636361</v>
      </c>
      <c r="G16" s="21" t="s">
        <v>67</v>
      </c>
      <c r="H16" s="22"/>
      <c r="I16" s="7"/>
      <c r="J16" s="7"/>
      <c r="K16" s="7"/>
      <c r="L16" s="7"/>
      <c r="M16" s="7"/>
      <c r="N16" s="7"/>
      <c r="O16" s="7"/>
      <c r="P16" s="7"/>
      <c r="Q16" s="7"/>
      <c r="R16" s="7"/>
      <c r="S16" s="7"/>
      <c r="T16" s="7"/>
      <c r="U16" s="7"/>
      <c r="V16" s="7"/>
      <c r="W16" s="7"/>
      <c r="X16" s="7"/>
      <c r="Y16" s="7"/>
      <c r="Z16" s="7"/>
    </row>
    <row r="17" spans="1:26" ht="15.75" x14ac:dyDescent="0.25">
      <c r="A17" s="8" t="s">
        <v>69</v>
      </c>
      <c r="B17" s="18" t="s">
        <v>54</v>
      </c>
      <c r="C17" s="48" t="s">
        <v>41</v>
      </c>
      <c r="D17" s="7"/>
      <c r="E17" s="54">
        <f t="shared" ref="E17:F17" si="4">E14-E16</f>
        <v>104.58727272727272</v>
      </c>
      <c r="F17" s="54">
        <f t="shared" si="4"/>
        <v>90.945454545454538</v>
      </c>
      <c r="G17" s="21" t="s">
        <v>70</v>
      </c>
      <c r="H17" s="22"/>
      <c r="I17" s="7"/>
      <c r="J17" s="7"/>
      <c r="K17" s="7"/>
      <c r="L17" s="7"/>
      <c r="M17" s="7"/>
      <c r="N17" s="7"/>
      <c r="O17" s="7"/>
      <c r="P17" s="7"/>
      <c r="Q17" s="7"/>
      <c r="R17" s="7"/>
      <c r="S17" s="7"/>
      <c r="T17" s="7"/>
      <c r="U17" s="7"/>
      <c r="V17" s="7"/>
      <c r="W17" s="7"/>
      <c r="X17" s="7"/>
      <c r="Y17" s="7"/>
      <c r="Z17" s="7"/>
    </row>
    <row r="18" spans="1:26" ht="15.75"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ht="15.75"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ht="15.75"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ht="15.75" x14ac:dyDescent="0.25">
      <c r="A21" s="52" t="s">
        <v>79</v>
      </c>
      <c r="B21" s="18" t="s">
        <v>54</v>
      </c>
      <c r="C21" s="48" t="s">
        <v>41</v>
      </c>
      <c r="D21" s="19"/>
      <c r="E21" s="54">
        <f t="shared" ref="E21:F21" si="6">E17-E20</f>
        <v>103.59227272727271</v>
      </c>
      <c r="F21" s="54">
        <f t="shared" si="6"/>
        <v>89.950454545454534</v>
      </c>
      <c r="G21" s="21"/>
      <c r="H21" s="22"/>
      <c r="I21" s="7"/>
      <c r="J21" s="7"/>
      <c r="K21" s="7"/>
      <c r="L21" s="7"/>
      <c r="M21" s="7"/>
      <c r="N21" s="7"/>
      <c r="O21" s="7"/>
      <c r="P21" s="7"/>
      <c r="Q21" s="7"/>
      <c r="R21" s="7"/>
      <c r="S21" s="7"/>
      <c r="T21" s="7"/>
      <c r="U21" s="7"/>
      <c r="V21" s="7"/>
      <c r="W21" s="7"/>
      <c r="X21" s="7"/>
      <c r="Y21" s="7"/>
      <c r="Z21" s="7"/>
    </row>
    <row r="22" spans="1:26" ht="15.75"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ht="15.75" x14ac:dyDescent="0.25">
      <c r="A23" s="33" t="s">
        <v>85</v>
      </c>
      <c r="B23" s="18" t="s">
        <v>54</v>
      </c>
      <c r="C23" s="35" t="s">
        <v>41</v>
      </c>
      <c r="D23" s="19"/>
      <c r="E23" s="59">
        <f>F23</f>
        <v>14.991742424242418</v>
      </c>
      <c r="F23" s="59">
        <f>F21-F21/(1+$C$22)</f>
        <v>14.991742424242418</v>
      </c>
      <c r="G23" s="21" t="s">
        <v>91</v>
      </c>
      <c r="H23" s="22"/>
      <c r="I23" s="7"/>
      <c r="J23" s="7"/>
      <c r="K23" s="7"/>
      <c r="L23" s="7"/>
      <c r="M23" s="7"/>
      <c r="N23" s="7"/>
      <c r="O23" s="7"/>
      <c r="P23" s="7"/>
      <c r="Q23" s="7"/>
      <c r="R23" s="7"/>
      <c r="S23" s="7"/>
      <c r="T23" s="7"/>
      <c r="U23" s="7"/>
      <c r="V23" s="7"/>
      <c r="W23" s="7"/>
      <c r="X23" s="7"/>
      <c r="Y23" s="7"/>
      <c r="Z23" s="7"/>
    </row>
    <row r="24" spans="1:26" ht="15.75" x14ac:dyDescent="0.25">
      <c r="A24" s="61" t="s">
        <v>165</v>
      </c>
      <c r="B24" s="62" t="s">
        <v>54</v>
      </c>
      <c r="C24" s="63" t="s">
        <v>41</v>
      </c>
      <c r="D24" s="64"/>
      <c r="E24" s="66">
        <f t="shared" ref="E24:F24" si="7">E21-E23</f>
        <v>88.600530303030297</v>
      </c>
      <c r="F24" s="66">
        <f t="shared" si="7"/>
        <v>74.958712121212116</v>
      </c>
      <c r="G24" s="162" t="s">
        <v>162</v>
      </c>
      <c r="H24" s="7"/>
      <c r="I24" s="7"/>
      <c r="J24" s="7"/>
      <c r="K24" s="7"/>
      <c r="L24" s="7"/>
      <c r="M24" s="7"/>
      <c r="N24" s="7"/>
      <c r="O24" s="7"/>
      <c r="P24" s="7"/>
      <c r="Q24" s="7"/>
      <c r="R24" s="7"/>
      <c r="S24" s="7"/>
      <c r="T24" s="7"/>
      <c r="U24" s="7"/>
      <c r="V24" s="7"/>
      <c r="W24" s="7"/>
      <c r="X24" s="7"/>
      <c r="Y24" s="7"/>
      <c r="Z24" s="7"/>
    </row>
    <row r="25" spans="1:26" ht="15.75" x14ac:dyDescent="0.25">
      <c r="A25" s="67" t="s">
        <v>95</v>
      </c>
      <c r="B25" s="71" t="s">
        <v>26</v>
      </c>
      <c r="C25" s="72" t="s">
        <v>41</v>
      </c>
      <c r="D25" s="73"/>
      <c r="E25" s="76">
        <f t="shared" ref="E25:F25" si="8">E24/($C$6*E13/1000)</f>
        <v>0.69465846994535518</v>
      </c>
      <c r="F25" s="76">
        <f t="shared" si="8"/>
        <v>0.67585724043715856</v>
      </c>
      <c r="G25" s="77"/>
      <c r="H25" s="7"/>
      <c r="I25" s="7"/>
      <c r="J25" s="7"/>
      <c r="K25" s="7"/>
      <c r="L25" s="7"/>
      <c r="M25" s="7"/>
      <c r="N25" s="7"/>
      <c r="O25" s="7"/>
      <c r="P25" s="7"/>
      <c r="Q25" s="7"/>
      <c r="R25" s="7"/>
      <c r="S25" s="7"/>
      <c r="T25" s="7"/>
      <c r="U25" s="7"/>
      <c r="V25" s="7"/>
      <c r="W25" s="7"/>
      <c r="X25" s="7"/>
      <c r="Y25" s="7"/>
      <c r="Z25" s="7"/>
    </row>
    <row r="26" spans="1:26" ht="15.75"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s="181" customFormat="1" ht="15" hidden="1" customHeight="1" x14ac:dyDescent="0.3">
      <c r="A27" s="175" t="s">
        <v>101</v>
      </c>
      <c r="B27" s="176"/>
      <c r="C27" s="177"/>
      <c r="D27" s="178"/>
      <c r="E27" s="179"/>
      <c r="F27" s="179"/>
      <c r="G27" s="180"/>
      <c r="H27" s="178"/>
      <c r="I27" s="178"/>
      <c r="J27" s="178"/>
      <c r="K27" s="178"/>
      <c r="L27" s="178"/>
      <c r="M27" s="178"/>
      <c r="N27" s="178"/>
      <c r="O27" s="178"/>
      <c r="P27" s="178"/>
      <c r="Q27" s="178"/>
      <c r="R27" s="178"/>
      <c r="S27" s="178"/>
      <c r="T27" s="178"/>
      <c r="U27" s="178"/>
      <c r="V27" s="178"/>
      <c r="W27" s="178"/>
      <c r="X27" s="178"/>
      <c r="Y27" s="178"/>
      <c r="Z27" s="178"/>
    </row>
    <row r="28" spans="1:26" s="181" customFormat="1" ht="15.75" hidden="1" x14ac:dyDescent="0.25">
      <c r="A28" s="182" t="s">
        <v>102</v>
      </c>
      <c r="B28" s="183" t="s">
        <v>54</v>
      </c>
      <c r="C28" s="184">
        <f>E24</f>
        <v>88.600530303030297</v>
      </c>
      <c r="D28" s="185"/>
      <c r="E28" s="179"/>
      <c r="F28" s="179"/>
      <c r="G28" s="178"/>
      <c r="H28" s="178"/>
      <c r="I28" s="178"/>
      <c r="J28" s="178"/>
      <c r="K28" s="178"/>
      <c r="L28" s="178"/>
      <c r="M28" s="178"/>
      <c r="N28" s="178"/>
      <c r="O28" s="178"/>
      <c r="P28" s="178"/>
      <c r="Q28" s="178"/>
      <c r="R28" s="178"/>
      <c r="S28" s="178"/>
      <c r="T28" s="178"/>
      <c r="U28" s="178"/>
      <c r="V28" s="178"/>
      <c r="W28" s="178"/>
      <c r="X28" s="178"/>
      <c r="Y28" s="178"/>
      <c r="Z28" s="178"/>
    </row>
    <row r="29" spans="1:26" s="181" customFormat="1" ht="15.75" hidden="1" x14ac:dyDescent="0.25">
      <c r="A29" s="186" t="s">
        <v>103</v>
      </c>
      <c r="B29" s="187" t="s">
        <v>54</v>
      </c>
      <c r="C29" s="188">
        <f>E24-F24</f>
        <v>13.641818181818181</v>
      </c>
      <c r="D29" s="189"/>
      <c r="E29" s="179"/>
      <c r="F29" s="179"/>
      <c r="G29" s="178"/>
      <c r="H29" s="178"/>
      <c r="I29" s="178"/>
      <c r="J29" s="178"/>
      <c r="K29" s="178"/>
      <c r="L29" s="178"/>
      <c r="M29" s="178"/>
      <c r="N29" s="178"/>
      <c r="O29" s="178"/>
      <c r="P29" s="178"/>
      <c r="Q29" s="178"/>
      <c r="R29" s="178"/>
      <c r="S29" s="178"/>
      <c r="T29" s="178"/>
      <c r="U29" s="178"/>
      <c r="V29" s="178"/>
      <c r="W29" s="178"/>
      <c r="X29" s="178"/>
      <c r="Y29" s="178"/>
      <c r="Z29" s="178"/>
    </row>
    <row r="30" spans="1:26" s="181" customFormat="1" ht="15.75" hidden="1" x14ac:dyDescent="0.25">
      <c r="A30" s="186" t="s">
        <v>106</v>
      </c>
      <c r="B30" s="187" t="s">
        <v>26</v>
      </c>
      <c r="C30" s="190">
        <f>C29/F24</f>
        <v>0.18199109610846376</v>
      </c>
      <c r="D30" s="189"/>
      <c r="E30" s="179"/>
      <c r="F30" s="179"/>
      <c r="G30" s="178"/>
      <c r="H30" s="178"/>
      <c r="I30" s="178"/>
      <c r="J30" s="178"/>
      <c r="K30" s="178"/>
      <c r="L30" s="178"/>
      <c r="M30" s="178"/>
      <c r="N30" s="178"/>
      <c r="O30" s="178"/>
      <c r="P30" s="178"/>
      <c r="Q30" s="178"/>
      <c r="R30" s="178"/>
      <c r="S30" s="178"/>
      <c r="T30" s="178"/>
      <c r="U30" s="178"/>
      <c r="V30" s="178"/>
      <c r="W30" s="178"/>
      <c r="X30" s="178"/>
      <c r="Y30" s="178"/>
      <c r="Z30" s="178"/>
    </row>
    <row r="31" spans="1:26" s="181" customFormat="1" ht="15.75" hidden="1" x14ac:dyDescent="0.25">
      <c r="A31" s="186"/>
      <c r="B31" s="187"/>
      <c r="C31" s="191"/>
      <c r="D31" s="189"/>
      <c r="E31" s="179"/>
      <c r="F31" s="179"/>
      <c r="G31" s="178"/>
      <c r="H31" s="178"/>
      <c r="I31" s="178"/>
      <c r="J31" s="178"/>
      <c r="K31" s="178"/>
      <c r="L31" s="178"/>
      <c r="M31" s="178"/>
      <c r="N31" s="178"/>
      <c r="O31" s="178"/>
      <c r="P31" s="178"/>
      <c r="Q31" s="178"/>
      <c r="R31" s="178"/>
      <c r="S31" s="178"/>
      <c r="T31" s="178"/>
      <c r="U31" s="178"/>
      <c r="V31" s="178"/>
      <c r="W31" s="178"/>
      <c r="X31" s="178"/>
      <c r="Y31" s="178"/>
      <c r="Z31" s="178"/>
    </row>
    <row r="32" spans="1:26" s="181" customFormat="1" ht="15.75" hidden="1" x14ac:dyDescent="0.25">
      <c r="A32" s="186" t="s">
        <v>107</v>
      </c>
      <c r="B32" s="187" t="s">
        <v>54</v>
      </c>
      <c r="C32" s="188">
        <f>F14-F20-F23</f>
        <v>94.92234848484847</v>
      </c>
      <c r="D32" s="189"/>
      <c r="E32" s="192" t="s">
        <v>164</v>
      </c>
      <c r="F32" s="193"/>
      <c r="G32" s="178"/>
      <c r="H32" s="178"/>
      <c r="I32" s="178"/>
      <c r="J32" s="178"/>
      <c r="K32" s="178"/>
      <c r="L32" s="178"/>
      <c r="M32" s="178"/>
      <c r="N32" s="178"/>
      <c r="O32" s="178"/>
      <c r="P32" s="178"/>
      <c r="Q32" s="178"/>
      <c r="R32" s="178"/>
      <c r="S32" s="178"/>
      <c r="T32" s="178"/>
      <c r="U32" s="178"/>
      <c r="V32" s="178"/>
      <c r="W32" s="178"/>
      <c r="X32" s="178"/>
      <c r="Y32" s="178"/>
      <c r="Z32" s="178"/>
    </row>
    <row r="33" spans="1:26" s="181" customFormat="1" ht="15.75" hidden="1" x14ac:dyDescent="0.25">
      <c r="A33" s="186" t="s">
        <v>108</v>
      </c>
      <c r="B33" s="187" t="s">
        <v>54</v>
      </c>
      <c r="C33" s="188">
        <f>C32-F24</f>
        <v>19.963636363636354</v>
      </c>
      <c r="D33" s="189"/>
      <c r="E33" s="193"/>
      <c r="F33" s="193"/>
      <c r="G33" s="178"/>
      <c r="H33" s="178"/>
      <c r="I33" s="178"/>
      <c r="J33" s="178"/>
      <c r="K33" s="178"/>
      <c r="L33" s="178"/>
      <c r="M33" s="178"/>
      <c r="N33" s="178"/>
      <c r="O33" s="178"/>
      <c r="P33" s="178"/>
      <c r="Q33" s="178"/>
      <c r="R33" s="178"/>
      <c r="S33" s="178"/>
      <c r="T33" s="178"/>
      <c r="U33" s="178"/>
      <c r="V33" s="178"/>
      <c r="W33" s="178"/>
      <c r="X33" s="178"/>
      <c r="Y33" s="178"/>
      <c r="Z33" s="178"/>
    </row>
    <row r="34" spans="1:26" s="181" customFormat="1" ht="15.75" hidden="1" x14ac:dyDescent="0.25">
      <c r="A34" s="186" t="s">
        <v>106</v>
      </c>
      <c r="B34" s="187" t="s">
        <v>26</v>
      </c>
      <c r="C34" s="190">
        <f>C33/F24</f>
        <v>0.26632843332945905</v>
      </c>
      <c r="D34" s="189"/>
      <c r="E34" s="194"/>
      <c r="F34" s="194"/>
      <c r="G34" s="178"/>
      <c r="H34" s="178"/>
      <c r="I34" s="178"/>
      <c r="J34" s="178"/>
      <c r="K34" s="178"/>
      <c r="L34" s="178"/>
      <c r="M34" s="178"/>
      <c r="N34" s="178"/>
      <c r="O34" s="178"/>
      <c r="P34" s="178"/>
      <c r="Q34" s="178"/>
      <c r="R34" s="178"/>
      <c r="S34" s="178"/>
      <c r="T34" s="178"/>
      <c r="U34" s="178"/>
      <c r="V34" s="178"/>
      <c r="W34" s="178"/>
      <c r="X34" s="178"/>
      <c r="Y34" s="178"/>
      <c r="Z34" s="178"/>
    </row>
    <row r="35" spans="1:26" s="181" customFormat="1" ht="15.75" hidden="1" x14ac:dyDescent="0.25">
      <c r="A35" s="186"/>
      <c r="B35" s="187"/>
      <c r="C35" s="191"/>
      <c r="D35" s="189"/>
      <c r="E35" s="195"/>
      <c r="F35" s="195"/>
      <c r="G35" s="178"/>
      <c r="H35" s="178"/>
      <c r="I35" s="178"/>
      <c r="J35" s="178"/>
      <c r="K35" s="178"/>
      <c r="L35" s="178"/>
      <c r="M35" s="178"/>
      <c r="N35" s="178"/>
      <c r="O35" s="178"/>
      <c r="P35" s="178"/>
      <c r="Q35" s="178"/>
      <c r="R35" s="178"/>
      <c r="S35" s="178"/>
      <c r="T35" s="178"/>
      <c r="U35" s="178"/>
      <c r="V35" s="178"/>
      <c r="W35" s="178"/>
      <c r="X35" s="178"/>
      <c r="Y35" s="178"/>
      <c r="Z35" s="178"/>
    </row>
    <row r="36" spans="1:26" s="181" customFormat="1" ht="15.75" hidden="1" x14ac:dyDescent="0.25">
      <c r="A36" s="186" t="s">
        <v>109</v>
      </c>
      <c r="B36" s="187" t="s">
        <v>54</v>
      </c>
      <c r="C36" s="188">
        <f>E14-E20-E23</f>
        <v>111.55871212121211</v>
      </c>
      <c r="D36" s="189"/>
      <c r="E36" s="196" t="s">
        <v>149</v>
      </c>
      <c r="F36" s="197"/>
      <c r="G36" s="178"/>
      <c r="H36" s="178"/>
      <c r="I36" s="178"/>
      <c r="J36" s="178"/>
      <c r="K36" s="178"/>
      <c r="L36" s="178"/>
      <c r="M36" s="178"/>
      <c r="N36" s="178"/>
      <c r="O36" s="178"/>
      <c r="P36" s="178"/>
      <c r="Q36" s="178"/>
      <c r="R36" s="178"/>
      <c r="S36" s="178"/>
      <c r="T36" s="178"/>
      <c r="U36" s="178"/>
      <c r="V36" s="178"/>
      <c r="W36" s="178"/>
      <c r="X36" s="178"/>
      <c r="Y36" s="178"/>
      <c r="Z36" s="178"/>
    </row>
    <row r="37" spans="1:26" s="181" customFormat="1" ht="15.75" hidden="1" x14ac:dyDescent="0.25">
      <c r="A37" s="186" t="s">
        <v>110</v>
      </c>
      <c r="B37" s="187" t="s">
        <v>54</v>
      </c>
      <c r="C37" s="188">
        <f>C36-F24</f>
        <v>36.599999999999994</v>
      </c>
      <c r="D37" s="189"/>
      <c r="E37" s="197"/>
      <c r="F37" s="197"/>
      <c r="G37" s="178"/>
      <c r="H37" s="178"/>
      <c r="I37" s="178"/>
      <c r="J37" s="178"/>
      <c r="K37" s="178"/>
      <c r="L37" s="178"/>
      <c r="M37" s="178"/>
      <c r="N37" s="178"/>
      <c r="O37" s="178"/>
      <c r="P37" s="178"/>
      <c r="Q37" s="178"/>
      <c r="R37" s="178"/>
      <c r="S37" s="178"/>
      <c r="T37" s="178"/>
      <c r="U37" s="178"/>
      <c r="V37" s="178"/>
      <c r="W37" s="178"/>
      <c r="X37" s="178"/>
      <c r="Y37" s="178"/>
      <c r="Z37" s="178"/>
    </row>
    <row r="38" spans="1:26" s="181" customFormat="1" ht="15.75" hidden="1" x14ac:dyDescent="0.25">
      <c r="A38" s="198" t="s">
        <v>106</v>
      </c>
      <c r="B38" s="199" t="s">
        <v>26</v>
      </c>
      <c r="C38" s="200">
        <f>C37/F24</f>
        <v>0.48826879443734172</v>
      </c>
      <c r="D38" s="201"/>
      <c r="E38" s="194"/>
      <c r="F38" s="197"/>
      <c r="G38" s="178"/>
      <c r="H38" s="178"/>
      <c r="I38" s="178"/>
      <c r="J38" s="178"/>
      <c r="K38" s="178"/>
      <c r="L38" s="178"/>
      <c r="M38" s="178"/>
      <c r="N38" s="178"/>
      <c r="O38" s="178"/>
      <c r="P38" s="178"/>
      <c r="Q38" s="178"/>
      <c r="R38" s="178"/>
      <c r="S38" s="178"/>
      <c r="T38" s="178"/>
      <c r="U38" s="178"/>
      <c r="V38" s="178"/>
      <c r="W38" s="178"/>
      <c r="X38" s="178"/>
      <c r="Y38" s="178"/>
      <c r="Z38" s="178"/>
    </row>
    <row r="39" spans="1:26" s="181" customFormat="1" ht="15.75" hidden="1" x14ac:dyDescent="0.25">
      <c r="A39" s="202"/>
      <c r="B39" s="176"/>
      <c r="C39" s="177"/>
      <c r="D39" s="178"/>
      <c r="E39" s="194"/>
      <c r="F39" s="197"/>
      <c r="G39" s="178"/>
      <c r="H39" s="178"/>
      <c r="I39" s="178"/>
      <c r="J39" s="178"/>
      <c r="K39" s="178"/>
      <c r="L39" s="178"/>
      <c r="M39" s="178"/>
      <c r="N39" s="178"/>
      <c r="O39" s="178"/>
      <c r="P39" s="178"/>
      <c r="Q39" s="178"/>
      <c r="R39" s="178"/>
      <c r="S39" s="178"/>
      <c r="T39" s="178"/>
      <c r="U39" s="178"/>
      <c r="V39" s="178"/>
      <c r="W39" s="178"/>
      <c r="X39" s="178"/>
      <c r="Y39" s="178"/>
      <c r="Z39" s="178"/>
    </row>
    <row r="40" spans="1:26" ht="18.75" x14ac:dyDescent="0.3">
      <c r="A40" s="24" t="s">
        <v>13</v>
      </c>
      <c r="B40" s="18"/>
      <c r="C40" s="48"/>
      <c r="D40" s="7"/>
      <c r="E40" s="91"/>
      <c r="F40" s="92"/>
      <c r="G40" s="7"/>
      <c r="H40" s="7"/>
      <c r="I40" s="7"/>
      <c r="J40" s="7"/>
      <c r="K40" s="7"/>
      <c r="L40" s="7"/>
      <c r="M40" s="7"/>
      <c r="N40" s="7"/>
      <c r="O40" s="7"/>
      <c r="P40" s="7"/>
      <c r="Q40" s="7"/>
      <c r="R40" s="7"/>
      <c r="S40" s="7"/>
      <c r="T40" s="7"/>
      <c r="U40" s="7"/>
      <c r="V40" s="7"/>
      <c r="W40" s="7"/>
      <c r="X40" s="7"/>
      <c r="Y40" s="7"/>
      <c r="Z40" s="7"/>
    </row>
    <row r="41" spans="1:26" ht="15.75" x14ac:dyDescent="0.25">
      <c r="A41" s="7" t="s">
        <v>111</v>
      </c>
      <c r="B41" s="18"/>
      <c r="C41" s="7"/>
      <c r="D41" s="7"/>
      <c r="E41" s="7"/>
      <c r="F41" s="7"/>
      <c r="G41" s="7"/>
      <c r="H41" s="7"/>
      <c r="I41" s="7"/>
      <c r="J41" s="7"/>
      <c r="K41" s="7"/>
      <c r="L41" s="7"/>
      <c r="M41" s="7"/>
      <c r="N41" s="7"/>
      <c r="O41" s="7"/>
      <c r="P41" s="7"/>
      <c r="Q41" s="7"/>
      <c r="R41" s="7"/>
      <c r="S41" s="7"/>
      <c r="T41" s="7"/>
      <c r="U41" s="7"/>
      <c r="V41" s="7"/>
      <c r="W41" s="7"/>
      <c r="X41" s="7"/>
      <c r="Y41" s="7"/>
      <c r="Z41" s="7"/>
    </row>
    <row r="42" spans="1:26" ht="15.75" x14ac:dyDescent="0.25">
      <c r="A42" s="7" t="s">
        <v>112</v>
      </c>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7"/>
      <c r="B43" s="18"/>
      <c r="C43" s="7"/>
      <c r="D43" s="7"/>
      <c r="E43" s="83"/>
      <c r="F43" s="83"/>
      <c r="G43" s="7"/>
      <c r="H43" s="7"/>
      <c r="I43" s="7"/>
      <c r="J43" s="7"/>
      <c r="K43" s="7"/>
      <c r="L43" s="7"/>
      <c r="M43" s="7"/>
      <c r="N43" s="7"/>
      <c r="O43" s="7"/>
      <c r="P43" s="7"/>
      <c r="Q43" s="7"/>
      <c r="R43" s="7"/>
      <c r="S43" s="7"/>
      <c r="T43" s="7"/>
      <c r="U43" s="7"/>
      <c r="V43" s="7"/>
      <c r="W43" s="7"/>
      <c r="X43" s="7"/>
      <c r="Y43" s="7"/>
      <c r="Z43" s="7"/>
    </row>
    <row r="44" spans="1:26" ht="15.75"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ht="15.75"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ht="15.75"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ht="15.75"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ht="15.75"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ht="15.75"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ht="15.75"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x14ac:dyDescent="0.25">
      <c r="A988" s="7"/>
      <c r="B988" s="18"/>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x14ac:dyDescent="0.25">
      <c r="A989" s="7"/>
      <c r="B989" s="18"/>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x14ac:dyDescent="0.25">
      <c r="A990" s="7"/>
      <c r="B990" s="18"/>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x14ac:dyDescent="0.25">
      <c r="A991" s="7"/>
      <c r="B991" s="18"/>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x14ac:dyDescent="0.25">
      <c r="A992" s="7"/>
      <c r="B992" s="18"/>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x14ac:dyDescent="0.25">
      <c r="A993" s="7"/>
      <c r="B993" s="18"/>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x14ac:dyDescent="0.25">
      <c r="A994" s="7"/>
      <c r="B994" s="18"/>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x14ac:dyDescent="0.25">
      <c r="A995" s="7"/>
      <c r="B995" s="18"/>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x14ac:dyDescent="0.25">
      <c r="A996" s="7"/>
      <c r="B996" s="18"/>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x14ac:dyDescent="0.25">
      <c r="A997" s="7"/>
      <c r="B997" s="18"/>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x14ac:dyDescent="0.25">
      <c r="A998" s="7"/>
      <c r="B998" s="18"/>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x14ac:dyDescent="0.25">
      <c r="A999" s="7"/>
      <c r="B999" s="18"/>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x14ac:dyDescent="0.25">
      <c r="A1000" s="7"/>
      <c r="B1000" s="18"/>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customSheetViews>
    <customSheetView guid="{6A5ED10D-674E-B84B-813A-AABE6D4985FB}" scale="90" hiddenRows="1">
      <selection activeCell="A45" sqref="A45"/>
      <pageMargins left="0.7" right="0.7" top="0.75" bottom="0.75" header="0.3" footer="0.3"/>
      <pageSetup orientation="portrait"/>
    </customSheetView>
  </customSheetViews>
  <mergeCells count="1">
    <mergeCell ref="E1:F1"/>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987"/>
  <sheetViews>
    <sheetView zoomScale="90" zoomScaleNormal="90" zoomScalePageLayoutView="90" workbookViewId="0">
      <selection activeCell="E31" sqref="E31"/>
    </sheetView>
  </sheetViews>
  <sheetFormatPr defaultColWidth="11.125" defaultRowHeight="15" customHeight="1"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ht="15.75"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ht="15.75"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ht="15.75"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ht="15.75"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ht="15.75"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ht="15.75" x14ac:dyDescent="0.25">
      <c r="A13" s="52" t="s">
        <v>50</v>
      </c>
      <c r="B13" s="18" t="s">
        <v>30</v>
      </c>
      <c r="C13" s="48" t="s">
        <v>41</v>
      </c>
      <c r="D13" s="19"/>
      <c r="E13" s="51">
        <f t="shared" ref="E13:F13" si="1">E10-E12</f>
        <v>2090.9090909090905</v>
      </c>
      <c r="F13" s="51">
        <f t="shared" si="1"/>
        <v>1818.181818181818</v>
      </c>
      <c r="G13" s="21" t="s">
        <v>127</v>
      </c>
      <c r="H13" s="22"/>
      <c r="I13" s="7"/>
      <c r="J13" s="7"/>
      <c r="K13" s="7"/>
      <c r="L13" s="7"/>
      <c r="M13" s="7"/>
      <c r="N13" s="7"/>
      <c r="O13" s="7"/>
      <c r="P13" s="7"/>
      <c r="Q13" s="7"/>
      <c r="R13" s="7"/>
      <c r="S13" s="7"/>
      <c r="T13" s="7"/>
      <c r="U13" s="7"/>
      <c r="V13" s="7"/>
      <c r="W13" s="7"/>
      <c r="X13" s="7"/>
      <c r="Y13" s="7"/>
      <c r="Z13" s="7"/>
    </row>
    <row r="14" spans="1:26" ht="15.75"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ht="15.75" x14ac:dyDescent="0.25">
      <c r="A15" s="45" t="s">
        <v>59</v>
      </c>
      <c r="B15" s="29" t="s">
        <v>26</v>
      </c>
      <c r="C15" s="105">
        <v>0.14000000000000001</v>
      </c>
      <c r="D15" s="19"/>
      <c r="E15" s="54"/>
      <c r="F15" s="54"/>
      <c r="G15" s="21"/>
      <c r="H15" s="22"/>
      <c r="I15" s="7"/>
      <c r="J15" s="7"/>
      <c r="K15" s="7"/>
      <c r="L15" s="7"/>
      <c r="M15" s="7"/>
      <c r="N15" s="7"/>
      <c r="O15" s="7"/>
      <c r="P15" s="7"/>
      <c r="Q15" s="7"/>
      <c r="R15" s="7"/>
      <c r="S15" s="7"/>
      <c r="T15" s="7"/>
      <c r="U15" s="7"/>
      <c r="V15" s="7"/>
      <c r="W15" s="7"/>
      <c r="X15" s="7"/>
      <c r="Y15" s="7"/>
      <c r="Z15" s="7"/>
    </row>
    <row r="16" spans="1:26" ht="15.75" x14ac:dyDescent="0.25">
      <c r="A16" s="33" t="s">
        <v>63</v>
      </c>
      <c r="B16" s="18" t="s">
        <v>54</v>
      </c>
      <c r="C16" s="48" t="s">
        <v>41</v>
      </c>
      <c r="D16" s="19"/>
      <c r="E16" s="54">
        <f t="shared" ref="E16:F16" si="3">$C$15*E14</f>
        <v>17.856363636363636</v>
      </c>
      <c r="F16" s="54">
        <f t="shared" si="3"/>
        <v>15.527272727272726</v>
      </c>
      <c r="G16" s="21" t="s">
        <v>67</v>
      </c>
      <c r="H16" s="22"/>
      <c r="I16" s="7"/>
      <c r="J16" s="7"/>
      <c r="K16" s="7"/>
      <c r="L16" s="7"/>
      <c r="M16" s="7"/>
      <c r="N16" s="7"/>
      <c r="O16" s="7"/>
      <c r="P16" s="7"/>
      <c r="Q16" s="7"/>
      <c r="R16" s="7"/>
      <c r="S16" s="7"/>
      <c r="T16" s="7"/>
      <c r="U16" s="7"/>
      <c r="V16" s="7"/>
      <c r="W16" s="7"/>
      <c r="X16" s="7"/>
      <c r="Y16" s="7"/>
      <c r="Z16" s="7"/>
    </row>
    <row r="17" spans="1:26" ht="15.75" x14ac:dyDescent="0.25">
      <c r="A17" s="8" t="s">
        <v>69</v>
      </c>
      <c r="B17" s="18" t="s">
        <v>54</v>
      </c>
      <c r="C17" s="48" t="s">
        <v>41</v>
      </c>
      <c r="D17" s="7"/>
      <c r="E17" s="54">
        <f t="shared" ref="E17:F17" si="4">E14-E16</f>
        <v>109.68909090909089</v>
      </c>
      <c r="F17" s="54">
        <f t="shared" si="4"/>
        <v>95.381818181818161</v>
      </c>
      <c r="G17" s="21" t="s">
        <v>128</v>
      </c>
      <c r="H17" s="22"/>
      <c r="I17" s="7"/>
      <c r="J17" s="7"/>
      <c r="K17" s="7"/>
      <c r="L17" s="7"/>
      <c r="M17" s="7"/>
      <c r="N17" s="7"/>
      <c r="O17" s="7"/>
      <c r="P17" s="7"/>
      <c r="Q17" s="7"/>
      <c r="R17" s="7"/>
      <c r="S17" s="7"/>
      <c r="T17" s="7"/>
      <c r="U17" s="7"/>
      <c r="V17" s="7"/>
      <c r="W17" s="7"/>
      <c r="X17" s="7"/>
      <c r="Y17" s="7"/>
      <c r="Z17" s="7"/>
    </row>
    <row r="18" spans="1:26" ht="15.75"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ht="15.75"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ht="15.75"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ht="15.75" x14ac:dyDescent="0.25">
      <c r="A21" s="52" t="s">
        <v>79</v>
      </c>
      <c r="B21" s="18" t="s">
        <v>54</v>
      </c>
      <c r="C21" s="48" t="s">
        <v>41</v>
      </c>
      <c r="D21" s="19"/>
      <c r="E21" s="54">
        <f t="shared" ref="E21:F21" si="6">E17-E20</f>
        <v>108.69409090909089</v>
      </c>
      <c r="F21" s="54">
        <f t="shared" si="6"/>
        <v>94.386818181818157</v>
      </c>
      <c r="G21" s="21"/>
      <c r="H21" s="22"/>
      <c r="I21" s="7"/>
      <c r="J21" s="7"/>
      <c r="K21" s="7"/>
      <c r="L21" s="7"/>
      <c r="M21" s="7"/>
      <c r="N21" s="7"/>
      <c r="O21" s="7"/>
      <c r="P21" s="7"/>
      <c r="Q21" s="7"/>
      <c r="R21" s="7"/>
      <c r="S21" s="7"/>
      <c r="T21" s="7"/>
      <c r="U21" s="7"/>
      <c r="V21" s="7"/>
      <c r="W21" s="7"/>
      <c r="X21" s="7"/>
      <c r="Y21" s="7"/>
      <c r="Z21" s="7"/>
    </row>
    <row r="22" spans="1:26" ht="15.75"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ht="15.75" x14ac:dyDescent="0.25">
      <c r="A23" s="33" t="s">
        <v>85</v>
      </c>
      <c r="B23" s="18" t="s">
        <v>54</v>
      </c>
      <c r="C23" s="35" t="s">
        <v>41</v>
      </c>
      <c r="D23" s="19"/>
      <c r="E23" s="59">
        <f>F23</f>
        <v>15.731136363636352</v>
      </c>
      <c r="F23" s="59">
        <f>F21-F21/(1+$C$22)</f>
        <v>15.731136363636352</v>
      </c>
      <c r="G23" s="21" t="s">
        <v>91</v>
      </c>
      <c r="H23" s="22"/>
      <c r="I23" s="7"/>
      <c r="J23" s="7"/>
      <c r="K23" s="7"/>
      <c r="L23" s="7"/>
      <c r="M23" s="7"/>
      <c r="N23" s="7"/>
      <c r="O23" s="7"/>
      <c r="P23" s="7"/>
      <c r="Q23" s="7"/>
      <c r="R23" s="7"/>
      <c r="S23" s="7"/>
      <c r="T23" s="7"/>
      <c r="U23" s="7"/>
      <c r="V23" s="7"/>
      <c r="W23" s="7"/>
      <c r="X23" s="7"/>
      <c r="Y23" s="7"/>
      <c r="Z23" s="7"/>
    </row>
    <row r="24" spans="1:26" ht="15.75" x14ac:dyDescent="0.25">
      <c r="A24" s="61" t="s">
        <v>165</v>
      </c>
      <c r="B24" s="62" t="s">
        <v>54</v>
      </c>
      <c r="C24" s="63" t="s">
        <v>41</v>
      </c>
      <c r="D24" s="64"/>
      <c r="E24" s="66">
        <f t="shared" ref="E24:F24" si="7">E21-E23</f>
        <v>92.962954545454537</v>
      </c>
      <c r="F24" s="66">
        <f t="shared" si="7"/>
        <v>78.655681818181804</v>
      </c>
      <c r="G24" s="162" t="s">
        <v>162</v>
      </c>
      <c r="H24" s="7"/>
      <c r="I24" s="7"/>
      <c r="J24" s="7"/>
      <c r="K24" s="7"/>
      <c r="L24" s="7"/>
      <c r="M24" s="7"/>
      <c r="N24" s="7"/>
      <c r="O24" s="7"/>
      <c r="P24" s="7"/>
      <c r="Q24" s="7"/>
      <c r="R24" s="7"/>
      <c r="S24" s="7"/>
      <c r="T24" s="7"/>
      <c r="U24" s="7"/>
      <c r="V24" s="7"/>
      <c r="W24" s="7"/>
      <c r="X24" s="7"/>
      <c r="Y24" s="7"/>
      <c r="Z24" s="7"/>
    </row>
    <row r="25" spans="1:26" ht="15.75" x14ac:dyDescent="0.25">
      <c r="A25" s="67" t="s">
        <v>95</v>
      </c>
      <c r="B25" s="71" t="s">
        <v>26</v>
      </c>
      <c r="C25" s="72" t="s">
        <v>41</v>
      </c>
      <c r="D25" s="73"/>
      <c r="E25" s="76">
        <f t="shared" ref="E25:F25" si="8">E24/($C$6*E13/1000)</f>
        <v>0.72886136849607985</v>
      </c>
      <c r="F25" s="76">
        <f t="shared" si="8"/>
        <v>0.70919057377049177</v>
      </c>
      <c r="G25" s="77"/>
      <c r="H25" s="7"/>
      <c r="I25" s="7"/>
      <c r="J25" s="7"/>
      <c r="K25" s="7"/>
      <c r="L25" s="7"/>
      <c r="M25" s="7"/>
      <c r="N25" s="7"/>
      <c r="O25" s="7"/>
      <c r="P25" s="7"/>
      <c r="Q25" s="7"/>
      <c r="R25" s="7"/>
      <c r="S25" s="7"/>
      <c r="T25" s="7"/>
      <c r="U25" s="7"/>
      <c r="V25" s="7"/>
      <c r="W25" s="7"/>
      <c r="X25" s="7"/>
      <c r="Y25" s="7"/>
      <c r="Z25" s="7"/>
    </row>
    <row r="26" spans="1:26" ht="15.75"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ht="18.75" x14ac:dyDescent="0.3">
      <c r="A27" s="24" t="s">
        <v>13</v>
      </c>
      <c r="B27" s="18"/>
      <c r="C27" s="48"/>
      <c r="D27" s="7"/>
      <c r="E27" s="91"/>
      <c r="F27" s="92"/>
      <c r="G27" s="7"/>
      <c r="H27" s="7"/>
      <c r="I27" s="7"/>
      <c r="J27" s="7"/>
      <c r="K27" s="7"/>
      <c r="L27" s="7"/>
      <c r="M27" s="7"/>
      <c r="N27" s="7"/>
      <c r="O27" s="7"/>
      <c r="P27" s="7"/>
      <c r="Q27" s="7"/>
      <c r="R27" s="7"/>
      <c r="S27" s="7"/>
      <c r="T27" s="7"/>
      <c r="U27" s="7"/>
      <c r="V27" s="7"/>
      <c r="W27" s="7"/>
      <c r="X27" s="7"/>
      <c r="Y27" s="7"/>
      <c r="Z27" s="7"/>
    </row>
    <row r="28" spans="1:26" ht="15.75" x14ac:dyDescent="0.25">
      <c r="A28" s="7" t="s">
        <v>111</v>
      </c>
      <c r="B28" s="18"/>
      <c r="C28" s="7"/>
      <c r="D28" s="7"/>
      <c r="E28" s="7"/>
      <c r="F28" s="7"/>
      <c r="G28" s="7"/>
      <c r="H28" s="7"/>
      <c r="I28" s="7"/>
      <c r="J28" s="7"/>
      <c r="K28" s="7"/>
      <c r="L28" s="7"/>
      <c r="M28" s="7"/>
      <c r="N28" s="7"/>
      <c r="O28" s="7"/>
      <c r="P28" s="7"/>
      <c r="Q28" s="7"/>
      <c r="R28" s="7"/>
      <c r="S28" s="7"/>
      <c r="T28" s="7"/>
      <c r="U28" s="7"/>
      <c r="V28" s="7"/>
      <c r="W28" s="7"/>
      <c r="X28" s="7"/>
      <c r="Y28" s="7"/>
      <c r="Z28" s="7"/>
    </row>
    <row r="29" spans="1:26" ht="15.75" x14ac:dyDescent="0.25">
      <c r="A29" s="7" t="s">
        <v>112</v>
      </c>
      <c r="B29" s="18"/>
      <c r="C29" s="7"/>
      <c r="D29" s="7"/>
      <c r="E29" s="7"/>
      <c r="F29" s="7"/>
      <c r="G29" s="7"/>
      <c r="H29" s="7"/>
      <c r="I29" s="7"/>
      <c r="J29" s="7"/>
      <c r="K29" s="7"/>
      <c r="L29" s="7"/>
      <c r="M29" s="7"/>
      <c r="N29" s="7"/>
      <c r="O29" s="7"/>
      <c r="P29" s="7"/>
      <c r="Q29" s="7"/>
      <c r="R29" s="7"/>
      <c r="S29" s="7"/>
      <c r="T29" s="7"/>
      <c r="U29" s="7"/>
      <c r="V29" s="7"/>
      <c r="W29" s="7"/>
      <c r="X29" s="7"/>
      <c r="Y29" s="7"/>
      <c r="Z29" s="7"/>
    </row>
    <row r="30" spans="1:26" ht="15.75" x14ac:dyDescent="0.25">
      <c r="A30" s="7"/>
      <c r="B30" s="18"/>
      <c r="C30" s="7"/>
      <c r="D30" s="7"/>
      <c r="E30" s="83"/>
      <c r="F30" s="83"/>
      <c r="G30" s="7"/>
      <c r="H30" s="7"/>
      <c r="I30" s="7"/>
      <c r="J30" s="7"/>
      <c r="K30" s="7"/>
      <c r="L30" s="7"/>
      <c r="M30" s="7"/>
      <c r="N30" s="7"/>
      <c r="O30" s="7"/>
      <c r="P30" s="7"/>
      <c r="Q30" s="7"/>
      <c r="R30" s="7"/>
      <c r="S30" s="7"/>
      <c r="T30" s="7"/>
      <c r="U30" s="7"/>
      <c r="V30" s="7"/>
      <c r="W30" s="7"/>
      <c r="X30" s="7"/>
      <c r="Y30" s="7"/>
      <c r="Z30" s="7"/>
    </row>
    <row r="31" spans="1:26" ht="15.75" x14ac:dyDescent="0.25">
      <c r="A31" s="7"/>
      <c r="B31" s="18"/>
      <c r="C31" s="7"/>
      <c r="D31" s="7"/>
      <c r="E31" s="7"/>
      <c r="F31" s="7"/>
      <c r="G31" s="7"/>
      <c r="H31" s="7"/>
      <c r="I31" s="7"/>
      <c r="J31" s="7"/>
      <c r="K31" s="7"/>
      <c r="L31" s="7"/>
      <c r="M31" s="7"/>
      <c r="N31" s="7"/>
      <c r="O31" s="7"/>
      <c r="P31" s="7"/>
      <c r="Q31" s="7"/>
      <c r="R31" s="7"/>
      <c r="S31" s="7"/>
      <c r="T31" s="7"/>
      <c r="U31" s="7"/>
      <c r="V31" s="7"/>
      <c r="W31" s="7"/>
      <c r="X31" s="7"/>
      <c r="Y31" s="7"/>
      <c r="Z31" s="7"/>
    </row>
    <row r="32" spans="1:26" ht="15.75" x14ac:dyDescent="0.25">
      <c r="A32" s="7"/>
      <c r="B32" s="18"/>
      <c r="C32" s="7"/>
      <c r="D32" s="7"/>
      <c r="E32" s="7"/>
      <c r="F32" s="7"/>
      <c r="G32" s="7"/>
      <c r="H32" s="7"/>
      <c r="I32" s="7"/>
      <c r="J32" s="7"/>
      <c r="K32" s="7"/>
      <c r="L32" s="7"/>
      <c r="M32" s="7"/>
      <c r="N32" s="7"/>
      <c r="O32" s="7"/>
      <c r="P32" s="7"/>
      <c r="Q32" s="7"/>
      <c r="R32" s="7"/>
      <c r="S32" s="7"/>
      <c r="T32" s="7"/>
      <c r="U32" s="7"/>
      <c r="V32" s="7"/>
      <c r="W32" s="7"/>
      <c r="X32" s="7"/>
      <c r="Y32" s="7"/>
      <c r="Z32" s="7"/>
    </row>
    <row r="33" spans="1:26" ht="15.75" x14ac:dyDescent="0.25">
      <c r="A33" s="7"/>
      <c r="B33" s="18"/>
      <c r="C33" s="7"/>
      <c r="D33" s="7"/>
      <c r="E33" s="7"/>
      <c r="F33" s="7"/>
      <c r="G33" s="7"/>
      <c r="H33" s="7"/>
      <c r="I33" s="7"/>
      <c r="J33" s="7"/>
      <c r="K33" s="7"/>
      <c r="L33" s="7"/>
      <c r="M33" s="7"/>
      <c r="N33" s="7"/>
      <c r="O33" s="7"/>
      <c r="P33" s="7"/>
      <c r="Q33" s="7"/>
      <c r="R33" s="7"/>
      <c r="S33" s="7"/>
      <c r="T33" s="7"/>
      <c r="U33" s="7"/>
      <c r="V33" s="7"/>
      <c r="W33" s="7"/>
      <c r="X33" s="7"/>
      <c r="Y33" s="7"/>
      <c r="Z33" s="7"/>
    </row>
    <row r="34" spans="1:26" ht="15.75" x14ac:dyDescent="0.25">
      <c r="A34" s="7"/>
      <c r="B34" s="18"/>
      <c r="C34" s="7"/>
      <c r="D34" s="7"/>
      <c r="E34" s="7"/>
      <c r="F34" s="7"/>
      <c r="G34" s="7"/>
      <c r="H34" s="7"/>
      <c r="I34" s="7"/>
      <c r="J34" s="7"/>
      <c r="K34" s="7"/>
      <c r="L34" s="7"/>
      <c r="M34" s="7"/>
      <c r="N34" s="7"/>
      <c r="O34" s="7"/>
      <c r="P34" s="7"/>
      <c r="Q34" s="7"/>
      <c r="R34" s="7"/>
      <c r="S34" s="7"/>
      <c r="T34" s="7"/>
      <c r="U34" s="7"/>
      <c r="V34" s="7"/>
      <c r="W34" s="7"/>
      <c r="X34" s="7"/>
      <c r="Y34" s="7"/>
      <c r="Z34" s="7"/>
    </row>
    <row r="35" spans="1:26" ht="15.75" x14ac:dyDescent="0.25">
      <c r="A35" s="7"/>
      <c r="B35" s="18"/>
      <c r="C35" s="7"/>
      <c r="D35" s="7"/>
      <c r="E35" s="7"/>
      <c r="F35" s="7"/>
      <c r="G35" s="7"/>
      <c r="H35" s="7"/>
      <c r="I35" s="7"/>
      <c r="J35" s="7"/>
      <c r="K35" s="7"/>
      <c r="L35" s="7"/>
      <c r="M35" s="7"/>
      <c r="N35" s="7"/>
      <c r="O35" s="7"/>
      <c r="P35" s="7"/>
      <c r="Q35" s="7"/>
      <c r="R35" s="7"/>
      <c r="S35" s="7"/>
      <c r="T35" s="7"/>
      <c r="U35" s="7"/>
      <c r="V35" s="7"/>
      <c r="W35" s="7"/>
      <c r="X35" s="7"/>
      <c r="Y35" s="7"/>
      <c r="Z35" s="7"/>
    </row>
    <row r="36" spans="1:26" ht="15.75" x14ac:dyDescent="0.25">
      <c r="A36" s="7"/>
      <c r="B36" s="18"/>
      <c r="C36" s="7"/>
      <c r="D36" s="7"/>
      <c r="E36" s="7"/>
      <c r="F36" s="7"/>
      <c r="G36" s="7"/>
      <c r="H36" s="7"/>
      <c r="I36" s="7"/>
      <c r="J36" s="7"/>
      <c r="K36" s="7"/>
      <c r="L36" s="7"/>
      <c r="M36" s="7"/>
      <c r="N36" s="7"/>
      <c r="O36" s="7"/>
      <c r="P36" s="7"/>
      <c r="Q36" s="7"/>
      <c r="R36" s="7"/>
      <c r="S36" s="7"/>
      <c r="T36" s="7"/>
      <c r="U36" s="7"/>
      <c r="V36" s="7"/>
      <c r="W36" s="7"/>
      <c r="X36" s="7"/>
      <c r="Y36" s="7"/>
      <c r="Z36" s="7"/>
    </row>
    <row r="37" spans="1:26" ht="15.75" x14ac:dyDescent="0.25">
      <c r="A37" s="7"/>
      <c r="B37" s="18"/>
      <c r="C37" s="7"/>
      <c r="D37" s="7"/>
      <c r="E37" s="7"/>
      <c r="F37" s="7"/>
      <c r="G37" s="7"/>
      <c r="H37" s="7"/>
      <c r="I37" s="7"/>
      <c r="J37" s="7"/>
      <c r="K37" s="7"/>
      <c r="L37" s="7"/>
      <c r="M37" s="7"/>
      <c r="N37" s="7"/>
      <c r="O37" s="7"/>
      <c r="P37" s="7"/>
      <c r="Q37" s="7"/>
      <c r="R37" s="7"/>
      <c r="S37" s="7"/>
      <c r="T37" s="7"/>
      <c r="U37" s="7"/>
      <c r="V37" s="7"/>
      <c r="W37" s="7"/>
      <c r="X37" s="7"/>
      <c r="Y37" s="7"/>
      <c r="Z37" s="7"/>
    </row>
    <row r="38" spans="1:26" ht="15.75" x14ac:dyDescent="0.25">
      <c r="A38" s="7"/>
      <c r="B38" s="18"/>
      <c r="C38" s="7"/>
      <c r="D38" s="7"/>
      <c r="E38" s="7"/>
      <c r="F38" s="7"/>
      <c r="G38" s="7"/>
      <c r="H38" s="7"/>
      <c r="I38" s="7"/>
      <c r="J38" s="7"/>
      <c r="K38" s="7"/>
      <c r="L38" s="7"/>
      <c r="M38" s="7"/>
      <c r="N38" s="7"/>
      <c r="O38" s="7"/>
      <c r="P38" s="7"/>
      <c r="Q38" s="7"/>
      <c r="R38" s="7"/>
      <c r="S38" s="7"/>
      <c r="T38" s="7"/>
      <c r="U38" s="7"/>
      <c r="V38" s="7"/>
      <c r="W38" s="7"/>
      <c r="X38" s="7"/>
      <c r="Y38" s="7"/>
      <c r="Z38" s="7"/>
    </row>
    <row r="39" spans="1:26" ht="15.75" x14ac:dyDescent="0.25">
      <c r="A39" s="7"/>
      <c r="B39" s="18"/>
      <c r="C39" s="7"/>
      <c r="D39" s="7"/>
      <c r="E39" s="7"/>
      <c r="F39" s="7"/>
      <c r="G39" s="7"/>
      <c r="H39" s="7"/>
      <c r="I39" s="7"/>
      <c r="J39" s="7"/>
      <c r="K39" s="7"/>
      <c r="L39" s="7"/>
      <c r="M39" s="7"/>
      <c r="N39" s="7"/>
      <c r="O39" s="7"/>
      <c r="P39" s="7"/>
      <c r="Q39" s="7"/>
      <c r="R39" s="7"/>
      <c r="S39" s="7"/>
      <c r="T39" s="7"/>
      <c r="U39" s="7"/>
      <c r="V39" s="7"/>
      <c r="W39" s="7"/>
      <c r="X39" s="7"/>
      <c r="Y39" s="7"/>
      <c r="Z39" s="7"/>
    </row>
    <row r="40" spans="1:26" ht="15.75" x14ac:dyDescent="0.25">
      <c r="A40" s="7"/>
      <c r="B40" s="18"/>
      <c r="C40" s="7"/>
      <c r="D40" s="7"/>
      <c r="E40" s="7"/>
      <c r="F40" s="7"/>
      <c r="G40" s="7"/>
      <c r="H40" s="7"/>
      <c r="I40" s="7"/>
      <c r="J40" s="7"/>
      <c r="K40" s="7"/>
      <c r="L40" s="7"/>
      <c r="M40" s="7"/>
      <c r="N40" s="7"/>
      <c r="O40" s="7"/>
      <c r="P40" s="7"/>
      <c r="Q40" s="7"/>
      <c r="R40" s="7"/>
      <c r="S40" s="7"/>
      <c r="T40" s="7"/>
      <c r="U40" s="7"/>
      <c r="V40" s="7"/>
      <c r="W40" s="7"/>
      <c r="X40" s="7"/>
      <c r="Y40" s="7"/>
      <c r="Z40" s="7"/>
    </row>
    <row r="41" spans="1:26" ht="15.75" x14ac:dyDescent="0.25">
      <c r="A41" s="7"/>
      <c r="B41" s="18"/>
      <c r="C41" s="7"/>
      <c r="D41" s="7"/>
      <c r="E41" s="7"/>
      <c r="F41" s="7"/>
      <c r="G41" s="7"/>
      <c r="H41" s="7"/>
      <c r="I41" s="7"/>
      <c r="J41" s="7"/>
      <c r="K41" s="7"/>
      <c r="L41" s="7"/>
      <c r="M41" s="7"/>
      <c r="N41" s="7"/>
      <c r="O41" s="7"/>
      <c r="P41" s="7"/>
      <c r="Q41" s="7"/>
      <c r="R41" s="7"/>
      <c r="S41" s="7"/>
      <c r="T41" s="7"/>
      <c r="U41" s="7"/>
      <c r="V41" s="7"/>
      <c r="W41" s="7"/>
      <c r="X41" s="7"/>
      <c r="Y41" s="7"/>
      <c r="Z41" s="7"/>
    </row>
    <row r="42" spans="1:26" ht="15.75" x14ac:dyDescent="0.25">
      <c r="A42" s="7"/>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7"/>
      <c r="B43" s="18"/>
      <c r="C43" s="7"/>
      <c r="D43" s="7"/>
      <c r="E43" s="7"/>
      <c r="F43" s="7"/>
      <c r="G43" s="7"/>
      <c r="H43" s="7"/>
      <c r="I43" s="7"/>
      <c r="J43" s="7"/>
      <c r="K43" s="7"/>
      <c r="L43" s="7"/>
      <c r="M43" s="7"/>
      <c r="N43" s="7"/>
      <c r="O43" s="7"/>
      <c r="P43" s="7"/>
      <c r="Q43" s="7"/>
      <c r="R43" s="7"/>
      <c r="S43" s="7"/>
      <c r="T43" s="7"/>
      <c r="U43" s="7"/>
      <c r="V43" s="7"/>
      <c r="W43" s="7"/>
      <c r="X43" s="7"/>
      <c r="Y43" s="7"/>
      <c r="Z43" s="7"/>
    </row>
    <row r="44" spans="1:26" ht="15.75"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ht="15.75"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ht="15.75"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ht="15.75"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ht="15.75"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ht="15.75"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ht="15.75"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sheetData>
  <customSheetViews>
    <customSheetView guid="{6A5ED10D-674E-B84B-813A-AABE6D4985FB}" scale="90">
      <selection activeCell="E31" sqref="E31"/>
      <pageMargins left="0.7" right="0.7" top="0.75" bottom="0.75" header="0.3" footer="0.3"/>
    </customSheetView>
  </customSheetViews>
  <mergeCells count="1">
    <mergeCell ref="E1:F1"/>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987"/>
  <sheetViews>
    <sheetView zoomScale="90" zoomScaleNormal="90" zoomScalePageLayoutView="90" workbookViewId="0">
      <selection activeCell="E31" sqref="E31"/>
    </sheetView>
  </sheetViews>
  <sheetFormatPr defaultColWidth="11.125" defaultRowHeight="15" customHeight="1" x14ac:dyDescent="0.25"/>
  <cols>
    <col min="1" max="1" width="73.625" customWidth="1"/>
    <col min="2" max="2" width="15" customWidth="1"/>
    <col min="3" max="3" width="13.125" customWidth="1"/>
    <col min="4" max="4" width="2.625" customWidth="1"/>
    <col min="5" max="5" width="15.125" customWidth="1"/>
    <col min="6" max="6" width="13.625" customWidth="1"/>
    <col min="7" max="7" width="87" customWidth="1"/>
    <col min="8" max="8" width="2.625" customWidth="1"/>
    <col min="9" max="26" width="10.5" customWidth="1"/>
  </cols>
  <sheetData>
    <row r="1" spans="1:26" ht="15" customHeight="1" x14ac:dyDescent="0.3">
      <c r="A1" s="2" t="s">
        <v>0</v>
      </c>
      <c r="B1" s="3"/>
      <c r="C1" s="3"/>
      <c r="D1" s="4"/>
      <c r="E1" s="309" t="s">
        <v>2</v>
      </c>
      <c r="F1" s="310"/>
      <c r="G1" s="8"/>
      <c r="H1" s="7"/>
      <c r="I1" s="7"/>
      <c r="J1" s="7"/>
      <c r="K1" s="7"/>
      <c r="L1" s="7"/>
      <c r="M1" s="7"/>
      <c r="N1" s="7"/>
      <c r="O1" s="7"/>
      <c r="P1" s="7"/>
      <c r="Q1" s="7"/>
      <c r="R1" s="7"/>
      <c r="S1" s="7"/>
      <c r="T1" s="7"/>
      <c r="U1" s="7"/>
      <c r="V1" s="7"/>
      <c r="W1" s="7"/>
      <c r="X1" s="7"/>
      <c r="Y1" s="7"/>
      <c r="Z1" s="7"/>
    </row>
    <row r="2" spans="1:26" ht="15" customHeight="1" x14ac:dyDescent="0.3">
      <c r="A2" s="10" t="s">
        <v>4</v>
      </c>
      <c r="B2" s="12" t="s">
        <v>5</v>
      </c>
      <c r="C2" s="12" t="s">
        <v>6</v>
      </c>
      <c r="D2" s="13"/>
      <c r="E2" s="12" t="s">
        <v>9</v>
      </c>
      <c r="F2" s="12" t="s">
        <v>10</v>
      </c>
      <c r="G2" s="17" t="s">
        <v>11</v>
      </c>
      <c r="H2" s="7"/>
      <c r="I2" s="7"/>
      <c r="J2" s="7"/>
      <c r="K2" s="7"/>
      <c r="L2" s="7"/>
      <c r="M2" s="7"/>
      <c r="N2" s="7"/>
      <c r="O2" s="7"/>
      <c r="P2" s="7"/>
      <c r="Q2" s="7"/>
      <c r="R2" s="7"/>
      <c r="S2" s="7"/>
      <c r="T2" s="7"/>
      <c r="U2" s="7"/>
      <c r="V2" s="7"/>
      <c r="W2" s="7"/>
      <c r="X2" s="7"/>
      <c r="Y2" s="7"/>
      <c r="Z2" s="7"/>
    </row>
    <row r="3" spans="1:26" ht="15" customHeight="1" x14ac:dyDescent="0.3">
      <c r="A3" s="16" t="s">
        <v>8</v>
      </c>
      <c r="B3" s="18"/>
      <c r="C3" s="7"/>
      <c r="D3" s="19"/>
      <c r="E3" s="20"/>
      <c r="F3" s="20"/>
      <c r="G3" s="21"/>
      <c r="H3" s="22"/>
      <c r="I3" s="7"/>
      <c r="J3" s="7"/>
      <c r="K3" s="7"/>
      <c r="L3" s="7"/>
      <c r="M3" s="7"/>
      <c r="N3" s="7"/>
      <c r="O3" s="7"/>
      <c r="P3" s="7"/>
      <c r="Q3" s="7"/>
      <c r="R3" s="7"/>
      <c r="S3" s="7"/>
      <c r="T3" s="7"/>
      <c r="U3" s="7"/>
      <c r="V3" s="7"/>
      <c r="W3" s="7"/>
      <c r="X3" s="7"/>
      <c r="Y3" s="7"/>
      <c r="Z3" s="7"/>
    </row>
    <row r="4" spans="1:26" ht="15" customHeight="1" x14ac:dyDescent="0.3">
      <c r="A4" s="24"/>
      <c r="B4" s="18"/>
      <c r="C4" s="7"/>
      <c r="D4" s="19"/>
      <c r="E4" s="25"/>
      <c r="F4" s="25"/>
      <c r="G4" s="21"/>
      <c r="H4" s="22"/>
      <c r="I4" s="7"/>
      <c r="J4" s="7"/>
      <c r="K4" s="7"/>
      <c r="L4" s="7"/>
      <c r="M4" s="7"/>
      <c r="N4" s="7"/>
      <c r="O4" s="7"/>
      <c r="P4" s="7"/>
      <c r="Q4" s="7"/>
      <c r="R4" s="7"/>
      <c r="S4" s="7"/>
      <c r="T4" s="7"/>
      <c r="U4" s="7"/>
      <c r="V4" s="7"/>
      <c r="W4" s="7"/>
      <c r="X4" s="7"/>
      <c r="Y4" s="7"/>
      <c r="Z4" s="7"/>
    </row>
    <row r="5" spans="1:26" ht="15" customHeight="1" x14ac:dyDescent="0.3">
      <c r="A5" s="26" t="s">
        <v>17</v>
      </c>
      <c r="B5" s="18"/>
      <c r="C5" s="7"/>
      <c r="D5" s="19"/>
      <c r="E5" s="25"/>
      <c r="F5" s="25"/>
      <c r="G5" s="21"/>
      <c r="H5" s="22"/>
      <c r="I5" s="7"/>
      <c r="J5" s="7"/>
      <c r="K5" s="7"/>
      <c r="L5" s="7"/>
      <c r="M5" s="7"/>
      <c r="N5" s="7"/>
      <c r="O5" s="7"/>
      <c r="P5" s="7"/>
      <c r="Q5" s="7"/>
      <c r="R5" s="7"/>
      <c r="S5" s="7"/>
      <c r="T5" s="7"/>
      <c r="U5" s="7"/>
      <c r="V5" s="7"/>
      <c r="W5" s="7"/>
      <c r="X5" s="7"/>
      <c r="Y5" s="7"/>
      <c r="Z5" s="7"/>
    </row>
    <row r="6" spans="1:26" ht="15.75" x14ac:dyDescent="0.25">
      <c r="A6" s="28" t="s">
        <v>18</v>
      </c>
      <c r="B6" s="29" t="s">
        <v>22</v>
      </c>
      <c r="C6" s="30">
        <f>'C. Parameter Values'!C6</f>
        <v>61</v>
      </c>
      <c r="D6" s="19"/>
      <c r="E6" s="25"/>
      <c r="F6" s="25"/>
      <c r="G6" s="21" t="s">
        <v>24</v>
      </c>
      <c r="H6" s="22"/>
      <c r="I6" s="7"/>
      <c r="J6" s="7"/>
      <c r="K6" s="7"/>
      <c r="L6" s="7"/>
      <c r="M6" s="7"/>
      <c r="N6" s="7"/>
      <c r="O6" s="7"/>
      <c r="P6" s="7"/>
      <c r="Q6" s="7"/>
      <c r="R6" s="7"/>
      <c r="S6" s="7"/>
      <c r="T6" s="7"/>
      <c r="U6" s="7"/>
      <c r="V6" s="7"/>
      <c r="W6" s="7"/>
      <c r="X6" s="7"/>
      <c r="Y6" s="7"/>
      <c r="Z6" s="7"/>
    </row>
    <row r="7" spans="1:26" ht="15.75" x14ac:dyDescent="0.25">
      <c r="A7" s="28" t="s">
        <v>25</v>
      </c>
      <c r="B7" s="29" t="s">
        <v>26</v>
      </c>
      <c r="C7" s="32">
        <f>'C. Parameter Values'!C7</f>
        <v>0.15</v>
      </c>
      <c r="D7" s="19"/>
      <c r="E7" s="25"/>
      <c r="F7" s="25"/>
      <c r="G7" s="21" t="s">
        <v>27</v>
      </c>
      <c r="H7" s="22"/>
      <c r="I7" s="7"/>
      <c r="J7" s="7"/>
      <c r="K7" s="7"/>
      <c r="L7" s="7"/>
      <c r="M7" s="7"/>
      <c r="N7" s="7"/>
      <c r="O7" s="7"/>
      <c r="P7" s="7"/>
      <c r="Q7" s="7"/>
      <c r="R7" s="7"/>
      <c r="S7" s="7"/>
      <c r="T7" s="7"/>
      <c r="U7" s="7"/>
      <c r="V7" s="7"/>
      <c r="W7" s="7"/>
      <c r="X7" s="7"/>
      <c r="Y7" s="7"/>
      <c r="Z7" s="7"/>
    </row>
    <row r="8" spans="1:26" ht="15.75" x14ac:dyDescent="0.25">
      <c r="A8" s="33"/>
      <c r="B8" s="18"/>
      <c r="C8" s="18"/>
      <c r="D8" s="19"/>
      <c r="E8" s="25"/>
      <c r="F8" s="25"/>
      <c r="G8" s="21"/>
      <c r="H8" s="22"/>
      <c r="I8" s="7"/>
      <c r="J8" s="7"/>
      <c r="K8" s="7"/>
      <c r="L8" s="7"/>
      <c r="M8" s="7"/>
      <c r="N8" s="7"/>
      <c r="O8" s="7"/>
      <c r="P8" s="7"/>
      <c r="Q8" s="7"/>
      <c r="R8" s="7"/>
      <c r="S8" s="7"/>
      <c r="T8" s="7"/>
      <c r="U8" s="7"/>
      <c r="V8" s="7"/>
      <c r="W8" s="7"/>
      <c r="X8" s="7"/>
      <c r="Y8" s="7"/>
      <c r="Z8" s="7"/>
    </row>
    <row r="9" spans="1:26" ht="15" customHeight="1" x14ac:dyDescent="0.3">
      <c r="A9" s="34" t="s">
        <v>28</v>
      </c>
      <c r="B9" s="18"/>
      <c r="C9" s="35"/>
      <c r="D9" s="19"/>
      <c r="E9" s="25"/>
      <c r="F9" s="25"/>
      <c r="G9" s="21"/>
      <c r="H9" s="22"/>
      <c r="I9" s="7"/>
      <c r="J9" s="7"/>
      <c r="K9" s="7"/>
      <c r="L9" s="7"/>
      <c r="M9" s="7"/>
      <c r="N9" s="7"/>
      <c r="O9" s="7"/>
      <c r="P9" s="7"/>
      <c r="Q9" s="7"/>
      <c r="R9" s="7"/>
      <c r="S9" s="7"/>
      <c r="T9" s="7"/>
      <c r="U9" s="7"/>
      <c r="V9" s="7"/>
      <c r="W9" s="7"/>
      <c r="X9" s="7"/>
      <c r="Y9" s="7"/>
      <c r="Z9" s="7"/>
    </row>
    <row r="10" spans="1:26" ht="15" customHeight="1" x14ac:dyDescent="0.3">
      <c r="A10" s="37" t="s">
        <v>29</v>
      </c>
      <c r="B10" s="38" t="s">
        <v>30</v>
      </c>
      <c r="C10" s="39">
        <f>'C. Parameter Values'!C8</f>
        <v>2000</v>
      </c>
      <c r="D10" s="40"/>
      <c r="E10" s="43">
        <f>C10*(1+C7)</f>
        <v>2300</v>
      </c>
      <c r="F10" s="43">
        <f>C10</f>
        <v>2000</v>
      </c>
      <c r="G10" s="21" t="s">
        <v>35</v>
      </c>
      <c r="H10" s="22"/>
      <c r="I10" s="7"/>
      <c r="J10" s="7"/>
      <c r="K10" s="7"/>
      <c r="L10" s="7"/>
      <c r="M10" s="7"/>
      <c r="N10" s="7"/>
      <c r="O10" s="7"/>
      <c r="P10" s="7"/>
      <c r="Q10" s="7"/>
      <c r="R10" s="7"/>
      <c r="S10" s="7"/>
      <c r="T10" s="7"/>
      <c r="U10" s="7"/>
      <c r="V10" s="7"/>
      <c r="W10" s="7"/>
      <c r="X10" s="7"/>
      <c r="Y10" s="7"/>
      <c r="Z10" s="7"/>
    </row>
    <row r="11" spans="1:26" ht="15.75" x14ac:dyDescent="0.25">
      <c r="A11" s="45" t="s">
        <v>36</v>
      </c>
      <c r="B11" s="29" t="s">
        <v>26</v>
      </c>
      <c r="C11" s="46">
        <f>'C. Parameter Values'!C9</f>
        <v>0.1</v>
      </c>
      <c r="D11" s="19"/>
      <c r="E11" s="25"/>
      <c r="F11" s="25"/>
      <c r="G11" s="21" t="s">
        <v>39</v>
      </c>
      <c r="H11" s="22"/>
      <c r="I11" s="7"/>
      <c r="J11" s="7"/>
      <c r="K11" s="7"/>
      <c r="L11" s="7"/>
      <c r="M11" s="7"/>
      <c r="N11" s="7"/>
      <c r="O11" s="7"/>
      <c r="P11" s="7"/>
      <c r="Q11" s="7"/>
      <c r="R11" s="7"/>
      <c r="S11" s="7"/>
      <c r="T11" s="7"/>
      <c r="U11" s="7"/>
      <c r="V11" s="7"/>
      <c r="W11" s="7"/>
      <c r="X11" s="7"/>
      <c r="Y11" s="7"/>
      <c r="Z11" s="7"/>
    </row>
    <row r="12" spans="1:26" ht="15.75" x14ac:dyDescent="0.25">
      <c r="A12" s="33" t="s">
        <v>40</v>
      </c>
      <c r="B12" s="18" t="s">
        <v>30</v>
      </c>
      <c r="C12" s="48" t="s">
        <v>41</v>
      </c>
      <c r="D12" s="19"/>
      <c r="E12" s="51">
        <f t="shared" ref="E12:F12" si="0">E10-E10/(1+$C$11)</f>
        <v>209.09090909090946</v>
      </c>
      <c r="F12" s="51">
        <f t="shared" si="0"/>
        <v>181.81818181818198</v>
      </c>
      <c r="G12" s="21"/>
      <c r="H12" s="22"/>
      <c r="I12" s="7"/>
      <c r="J12" s="7"/>
      <c r="K12" s="7"/>
      <c r="L12" s="7"/>
      <c r="M12" s="7"/>
      <c r="N12" s="7"/>
      <c r="O12" s="7"/>
      <c r="P12" s="7"/>
      <c r="Q12" s="7"/>
      <c r="R12" s="7"/>
      <c r="S12" s="7"/>
      <c r="T12" s="7"/>
      <c r="U12" s="7"/>
      <c r="V12" s="7"/>
      <c r="W12" s="7"/>
      <c r="X12" s="7"/>
      <c r="Y12" s="7"/>
      <c r="Z12" s="7"/>
    </row>
    <row r="13" spans="1:26" ht="15.75" x14ac:dyDescent="0.25">
      <c r="A13" s="52" t="s">
        <v>50</v>
      </c>
      <c r="B13" s="18" t="s">
        <v>30</v>
      </c>
      <c r="C13" s="48" t="s">
        <v>41</v>
      </c>
      <c r="D13" s="19"/>
      <c r="E13" s="51">
        <f t="shared" ref="E13:F13" si="1">E10-E12</f>
        <v>2090.9090909090905</v>
      </c>
      <c r="F13" s="51">
        <f t="shared" si="1"/>
        <v>1818.181818181818</v>
      </c>
      <c r="G13" s="21" t="s">
        <v>129</v>
      </c>
      <c r="H13" s="22"/>
      <c r="I13" s="7"/>
      <c r="J13" s="7"/>
      <c r="K13" s="7"/>
      <c r="L13" s="7"/>
      <c r="M13" s="7"/>
      <c r="N13" s="7"/>
      <c r="O13" s="7"/>
      <c r="P13" s="7"/>
      <c r="Q13" s="7"/>
      <c r="R13" s="7"/>
      <c r="S13" s="7"/>
      <c r="T13" s="7"/>
      <c r="U13" s="7"/>
      <c r="V13" s="7"/>
      <c r="W13" s="7"/>
      <c r="X13" s="7"/>
      <c r="Y13" s="7"/>
      <c r="Z13" s="7"/>
    </row>
    <row r="14" spans="1:26" ht="15.75" x14ac:dyDescent="0.25">
      <c r="A14" s="33" t="s">
        <v>53</v>
      </c>
      <c r="B14" s="18" t="s">
        <v>54</v>
      </c>
      <c r="C14" s="48" t="s">
        <v>41</v>
      </c>
      <c r="D14" s="19"/>
      <c r="E14" s="54">
        <f t="shared" ref="E14:F14" si="2">E13*$C$6/1000</f>
        <v>127.54545454545453</v>
      </c>
      <c r="F14" s="54">
        <f t="shared" si="2"/>
        <v>110.90909090909089</v>
      </c>
      <c r="G14" s="21" t="s">
        <v>58</v>
      </c>
      <c r="H14" s="22"/>
      <c r="I14" s="7"/>
      <c r="J14" s="7"/>
      <c r="K14" s="7"/>
      <c r="L14" s="7"/>
      <c r="M14" s="7"/>
      <c r="N14" s="7"/>
      <c r="O14" s="7"/>
      <c r="P14" s="7"/>
      <c r="Q14" s="7"/>
      <c r="R14" s="7"/>
      <c r="S14" s="7"/>
      <c r="T14" s="7"/>
      <c r="U14" s="7"/>
      <c r="V14" s="7"/>
      <c r="W14" s="7"/>
      <c r="X14" s="7"/>
      <c r="Y14" s="7"/>
      <c r="Z14" s="7"/>
    </row>
    <row r="15" spans="1:26" ht="15.75" x14ac:dyDescent="0.25">
      <c r="A15" s="45" t="s">
        <v>59</v>
      </c>
      <c r="B15" s="29" t="s">
        <v>26</v>
      </c>
      <c r="C15" s="105">
        <v>0.1</v>
      </c>
      <c r="D15" s="19"/>
      <c r="E15" s="54"/>
      <c r="F15" s="54"/>
      <c r="G15" s="21"/>
      <c r="H15" s="22"/>
      <c r="I15" s="7"/>
      <c r="J15" s="7"/>
      <c r="K15" s="7"/>
      <c r="L15" s="7"/>
      <c r="M15" s="7"/>
      <c r="N15" s="7"/>
      <c r="O15" s="7"/>
      <c r="P15" s="7"/>
      <c r="Q15" s="7"/>
      <c r="R15" s="7"/>
      <c r="S15" s="7"/>
      <c r="T15" s="7"/>
      <c r="U15" s="7"/>
      <c r="V15" s="7"/>
      <c r="W15" s="7"/>
      <c r="X15" s="7"/>
      <c r="Y15" s="7"/>
      <c r="Z15" s="7"/>
    </row>
    <row r="16" spans="1:26" ht="15.75" x14ac:dyDescent="0.25">
      <c r="A16" s="33" t="s">
        <v>63</v>
      </c>
      <c r="B16" s="18" t="s">
        <v>54</v>
      </c>
      <c r="C16" s="48" t="s">
        <v>41</v>
      </c>
      <c r="D16" s="19"/>
      <c r="E16" s="54">
        <f t="shared" ref="E16:F16" si="3">$C$15*E14</f>
        <v>12.754545454545454</v>
      </c>
      <c r="F16" s="54">
        <f t="shared" si="3"/>
        <v>11.09090909090909</v>
      </c>
      <c r="G16" s="21" t="s">
        <v>67</v>
      </c>
      <c r="H16" s="22"/>
      <c r="I16" s="7"/>
      <c r="J16" s="7"/>
      <c r="K16" s="7"/>
      <c r="L16" s="7"/>
      <c r="M16" s="7"/>
      <c r="N16" s="7"/>
      <c r="O16" s="7"/>
      <c r="P16" s="7"/>
      <c r="Q16" s="7"/>
      <c r="R16" s="7"/>
      <c r="S16" s="7"/>
      <c r="T16" s="7"/>
      <c r="U16" s="7"/>
      <c r="V16" s="7"/>
      <c r="W16" s="7"/>
      <c r="X16" s="7"/>
      <c r="Y16" s="7"/>
      <c r="Z16" s="7"/>
    </row>
    <row r="17" spans="1:26" ht="15.75" x14ac:dyDescent="0.25">
      <c r="A17" s="8" t="s">
        <v>69</v>
      </c>
      <c r="B17" s="18" t="s">
        <v>54</v>
      </c>
      <c r="C17" s="48" t="s">
        <v>41</v>
      </c>
      <c r="D17" s="7"/>
      <c r="E17" s="54">
        <f t="shared" ref="E17:F17" si="4">E14-E16</f>
        <v>114.79090909090908</v>
      </c>
      <c r="F17" s="54">
        <f t="shared" si="4"/>
        <v>99.818181818181799</v>
      </c>
      <c r="G17" s="21" t="s">
        <v>131</v>
      </c>
      <c r="H17" s="22"/>
      <c r="I17" s="7"/>
      <c r="J17" s="7"/>
      <c r="K17" s="7"/>
      <c r="L17" s="7"/>
      <c r="M17" s="7"/>
      <c r="N17" s="7"/>
      <c r="O17" s="7"/>
      <c r="P17" s="7"/>
      <c r="Q17" s="7"/>
      <c r="R17" s="7"/>
      <c r="S17" s="7"/>
      <c r="T17" s="7"/>
      <c r="U17" s="7"/>
      <c r="V17" s="7"/>
      <c r="W17" s="7"/>
      <c r="X17" s="7"/>
      <c r="Y17" s="7"/>
      <c r="Z17" s="7"/>
    </row>
    <row r="18" spans="1:26" ht="15.75" x14ac:dyDescent="0.25">
      <c r="A18" s="45" t="s">
        <v>61</v>
      </c>
      <c r="B18" s="29"/>
      <c r="C18" s="56"/>
      <c r="D18" s="19"/>
      <c r="E18" s="55"/>
      <c r="F18" s="54"/>
      <c r="G18" s="21"/>
      <c r="H18" s="22"/>
      <c r="I18" s="7"/>
      <c r="J18" s="7"/>
      <c r="K18" s="7"/>
      <c r="L18" s="7"/>
      <c r="M18" s="7"/>
      <c r="N18" s="7"/>
      <c r="O18" s="7"/>
      <c r="P18" s="7"/>
      <c r="Q18" s="7"/>
      <c r="R18" s="7"/>
      <c r="S18" s="7"/>
      <c r="T18" s="7"/>
      <c r="U18" s="7"/>
      <c r="V18" s="7"/>
      <c r="W18" s="7"/>
      <c r="X18" s="7"/>
      <c r="Y18" s="7"/>
      <c r="Z18" s="7"/>
    </row>
    <row r="19" spans="1:26" ht="15.75" x14ac:dyDescent="0.25">
      <c r="A19" s="45" t="s">
        <v>73</v>
      </c>
      <c r="B19" s="29" t="s">
        <v>74</v>
      </c>
      <c r="C19" s="57">
        <f>'C. Parameter Values'!C11</f>
        <v>995</v>
      </c>
      <c r="D19" s="19"/>
      <c r="E19" s="55"/>
      <c r="F19" s="54"/>
      <c r="G19" s="21" t="s">
        <v>75</v>
      </c>
      <c r="H19" s="22"/>
      <c r="I19" s="7"/>
      <c r="J19" s="7"/>
      <c r="K19" s="7"/>
      <c r="L19" s="7"/>
      <c r="M19" s="7"/>
      <c r="N19" s="7"/>
      <c r="O19" s="7"/>
      <c r="P19" s="7"/>
      <c r="Q19" s="7"/>
      <c r="R19" s="7"/>
      <c r="S19" s="7"/>
      <c r="T19" s="7"/>
      <c r="U19" s="7"/>
      <c r="V19" s="7"/>
      <c r="W19" s="7"/>
      <c r="X19" s="7"/>
      <c r="Y19" s="7"/>
      <c r="Z19" s="7"/>
    </row>
    <row r="20" spans="1:26" ht="15.75" x14ac:dyDescent="0.25">
      <c r="A20" s="33" t="s">
        <v>76</v>
      </c>
      <c r="B20" s="18" t="s">
        <v>54</v>
      </c>
      <c r="C20" s="58" t="s">
        <v>41</v>
      </c>
      <c r="D20" s="19"/>
      <c r="E20" s="55">
        <f t="shared" ref="E20:F20" si="5">$C$19/1000</f>
        <v>0.995</v>
      </c>
      <c r="F20" s="55">
        <f t="shared" si="5"/>
        <v>0.995</v>
      </c>
      <c r="G20" s="21" t="s">
        <v>71</v>
      </c>
      <c r="H20" s="22"/>
      <c r="I20" s="7"/>
      <c r="J20" s="7"/>
      <c r="K20" s="7"/>
      <c r="L20" s="7"/>
      <c r="M20" s="7"/>
      <c r="N20" s="7"/>
      <c r="O20" s="7"/>
      <c r="P20" s="7"/>
      <c r="Q20" s="7"/>
      <c r="R20" s="7"/>
      <c r="S20" s="7"/>
      <c r="T20" s="7"/>
      <c r="U20" s="7"/>
      <c r="V20" s="7"/>
      <c r="W20" s="7"/>
      <c r="X20" s="7"/>
      <c r="Y20" s="7"/>
      <c r="Z20" s="7"/>
    </row>
    <row r="21" spans="1:26" ht="15.75" x14ac:dyDescent="0.25">
      <c r="A21" s="52" t="s">
        <v>79</v>
      </c>
      <c r="B21" s="18" t="s">
        <v>54</v>
      </c>
      <c r="C21" s="48" t="s">
        <v>41</v>
      </c>
      <c r="D21" s="19"/>
      <c r="E21" s="54">
        <f t="shared" ref="E21:F21" si="6">E17-E20</f>
        <v>113.79590909090908</v>
      </c>
      <c r="F21" s="54">
        <f t="shared" si="6"/>
        <v>98.823181818181794</v>
      </c>
      <c r="G21" s="21"/>
      <c r="H21" s="22"/>
      <c r="I21" s="7"/>
      <c r="J21" s="7"/>
      <c r="K21" s="7"/>
      <c r="L21" s="7"/>
      <c r="M21" s="7"/>
      <c r="N21" s="7"/>
      <c r="O21" s="7"/>
      <c r="P21" s="7"/>
      <c r="Q21" s="7"/>
      <c r="R21" s="7"/>
      <c r="S21" s="7"/>
      <c r="T21" s="7"/>
      <c r="U21" s="7"/>
      <c r="V21" s="7"/>
      <c r="W21" s="7"/>
      <c r="X21" s="7"/>
      <c r="Y21" s="7"/>
      <c r="Z21" s="7"/>
    </row>
    <row r="22" spans="1:26" ht="15.75" x14ac:dyDescent="0.25">
      <c r="A22" s="45" t="s">
        <v>82</v>
      </c>
      <c r="B22" s="29" t="s">
        <v>26</v>
      </c>
      <c r="C22" s="32">
        <f>'C. Parameter Values'!C12</f>
        <v>0.2</v>
      </c>
      <c r="D22" s="19"/>
      <c r="E22" s="54"/>
      <c r="F22" s="54"/>
      <c r="G22" s="21" t="s">
        <v>84</v>
      </c>
      <c r="H22" s="22"/>
      <c r="I22" s="7"/>
      <c r="J22" s="7"/>
      <c r="K22" s="7"/>
      <c r="L22" s="7"/>
      <c r="M22" s="7"/>
      <c r="N22" s="7"/>
      <c r="O22" s="7"/>
      <c r="P22" s="7"/>
      <c r="Q22" s="7"/>
      <c r="R22" s="7"/>
      <c r="S22" s="7"/>
      <c r="T22" s="7"/>
      <c r="U22" s="7"/>
      <c r="V22" s="7"/>
      <c r="W22" s="7"/>
      <c r="X22" s="7"/>
      <c r="Y22" s="7"/>
      <c r="Z22" s="7"/>
    </row>
    <row r="23" spans="1:26" ht="15.75" x14ac:dyDescent="0.25">
      <c r="A23" s="33" t="s">
        <v>85</v>
      </c>
      <c r="B23" s="18" t="s">
        <v>54</v>
      </c>
      <c r="C23" s="35" t="s">
        <v>41</v>
      </c>
      <c r="D23" s="19"/>
      <c r="E23" s="59">
        <f>F23</f>
        <v>16.470530303030301</v>
      </c>
      <c r="F23" s="59">
        <f>F21-F21/(1+$C$22)</f>
        <v>16.470530303030301</v>
      </c>
      <c r="G23" s="21" t="s">
        <v>91</v>
      </c>
      <c r="H23" s="22"/>
      <c r="I23" s="7"/>
      <c r="J23" s="7"/>
      <c r="K23" s="7"/>
      <c r="L23" s="7"/>
      <c r="M23" s="7"/>
      <c r="N23" s="7"/>
      <c r="O23" s="7"/>
      <c r="P23" s="7"/>
      <c r="Q23" s="7"/>
      <c r="R23" s="7"/>
      <c r="S23" s="7"/>
      <c r="T23" s="7"/>
      <c r="U23" s="7"/>
      <c r="V23" s="7"/>
      <c r="W23" s="7"/>
      <c r="X23" s="7"/>
      <c r="Y23" s="7"/>
      <c r="Z23" s="7"/>
    </row>
    <row r="24" spans="1:26" ht="15.75" x14ac:dyDescent="0.25">
      <c r="A24" s="61" t="s">
        <v>165</v>
      </c>
      <c r="B24" s="62" t="s">
        <v>54</v>
      </c>
      <c r="C24" s="63" t="s">
        <v>41</v>
      </c>
      <c r="D24" s="64"/>
      <c r="E24" s="66">
        <f t="shared" ref="E24:F24" si="7">E21-E23</f>
        <v>97.325378787878776</v>
      </c>
      <c r="F24" s="66">
        <f t="shared" si="7"/>
        <v>82.352651515151493</v>
      </c>
      <c r="G24" s="162" t="s">
        <v>162</v>
      </c>
      <c r="H24" s="7"/>
      <c r="I24" s="7"/>
      <c r="J24" s="7"/>
      <c r="K24" s="7"/>
      <c r="L24" s="7"/>
      <c r="M24" s="7"/>
      <c r="N24" s="7"/>
      <c r="O24" s="7"/>
      <c r="P24" s="7"/>
      <c r="Q24" s="7"/>
      <c r="R24" s="7"/>
      <c r="S24" s="7"/>
      <c r="T24" s="7"/>
      <c r="U24" s="7"/>
      <c r="V24" s="7"/>
      <c r="W24" s="7"/>
      <c r="X24" s="7"/>
      <c r="Y24" s="7"/>
      <c r="Z24" s="7"/>
    </row>
    <row r="25" spans="1:26" ht="15.75" x14ac:dyDescent="0.25">
      <c r="A25" s="67" t="s">
        <v>95</v>
      </c>
      <c r="B25" s="71" t="s">
        <v>26</v>
      </c>
      <c r="C25" s="72" t="s">
        <v>41</v>
      </c>
      <c r="D25" s="73"/>
      <c r="E25" s="76">
        <f t="shared" ref="E25:F25" si="8">E24/($C$6*E13/1000)</f>
        <v>0.76306426704680441</v>
      </c>
      <c r="F25" s="76">
        <f t="shared" si="8"/>
        <v>0.7425239071038251</v>
      </c>
      <c r="G25" s="77"/>
      <c r="H25" s="7"/>
      <c r="I25" s="7"/>
      <c r="J25" s="7"/>
      <c r="K25" s="7"/>
      <c r="L25" s="7"/>
      <c r="M25" s="7"/>
      <c r="N25" s="7"/>
      <c r="O25" s="7"/>
      <c r="P25" s="7"/>
      <c r="Q25" s="7"/>
      <c r="R25" s="7"/>
      <c r="S25" s="7"/>
      <c r="T25" s="7"/>
      <c r="U25" s="7"/>
      <c r="V25" s="7"/>
      <c r="W25" s="7"/>
      <c r="X25" s="7"/>
      <c r="Y25" s="7"/>
      <c r="Z25" s="7"/>
    </row>
    <row r="26" spans="1:26" ht="15.75" x14ac:dyDescent="0.25">
      <c r="A26" s="80"/>
      <c r="B26" s="68"/>
      <c r="C26" s="69"/>
      <c r="D26" s="8"/>
      <c r="E26" s="81"/>
      <c r="F26" s="81"/>
      <c r="G26" s="82"/>
      <c r="H26" s="7"/>
      <c r="I26" s="7"/>
      <c r="J26" s="7"/>
      <c r="K26" s="7"/>
      <c r="L26" s="7"/>
      <c r="M26" s="7"/>
      <c r="N26" s="7"/>
      <c r="O26" s="7"/>
      <c r="P26" s="7"/>
      <c r="Q26" s="7"/>
      <c r="R26" s="7"/>
      <c r="S26" s="7"/>
      <c r="T26" s="7"/>
      <c r="U26" s="7"/>
      <c r="V26" s="7"/>
      <c r="W26" s="7"/>
      <c r="X26" s="7"/>
      <c r="Y26" s="7"/>
      <c r="Z26" s="7"/>
    </row>
    <row r="27" spans="1:26" ht="18.75" x14ac:dyDescent="0.3">
      <c r="A27" s="24" t="s">
        <v>13</v>
      </c>
      <c r="B27" s="18"/>
      <c r="C27" s="48"/>
      <c r="D27" s="7"/>
      <c r="E27" s="91"/>
      <c r="F27" s="92"/>
      <c r="G27" s="7"/>
      <c r="H27" s="7"/>
      <c r="I27" s="7"/>
      <c r="J27" s="7"/>
      <c r="K27" s="7"/>
      <c r="L27" s="7"/>
      <c r="M27" s="7"/>
      <c r="N27" s="7"/>
      <c r="O27" s="7"/>
      <c r="P27" s="7"/>
      <c r="Q27" s="7"/>
      <c r="R27" s="7"/>
      <c r="S27" s="7"/>
      <c r="T27" s="7"/>
      <c r="U27" s="7"/>
      <c r="V27" s="7"/>
      <c r="W27" s="7"/>
      <c r="X27" s="7"/>
      <c r="Y27" s="7"/>
      <c r="Z27" s="7"/>
    </row>
    <row r="28" spans="1:26" ht="15.75" x14ac:dyDescent="0.25">
      <c r="A28" s="7" t="s">
        <v>111</v>
      </c>
      <c r="B28" s="18"/>
      <c r="C28" s="7"/>
      <c r="D28" s="7"/>
      <c r="E28" s="7"/>
      <c r="F28" s="7"/>
      <c r="G28" s="7"/>
      <c r="H28" s="7"/>
      <c r="I28" s="7"/>
      <c r="J28" s="7"/>
      <c r="K28" s="7"/>
      <c r="L28" s="7"/>
      <c r="M28" s="7"/>
      <c r="N28" s="7"/>
      <c r="O28" s="7"/>
      <c r="P28" s="7"/>
      <c r="Q28" s="7"/>
      <c r="R28" s="7"/>
      <c r="S28" s="7"/>
      <c r="T28" s="7"/>
      <c r="U28" s="7"/>
      <c r="V28" s="7"/>
      <c r="W28" s="7"/>
      <c r="X28" s="7"/>
      <c r="Y28" s="7"/>
      <c r="Z28" s="7"/>
    </row>
    <row r="29" spans="1:26" ht="15.75" x14ac:dyDescent="0.25">
      <c r="A29" s="7" t="s">
        <v>112</v>
      </c>
      <c r="B29" s="18"/>
      <c r="C29" s="7"/>
      <c r="D29" s="7"/>
      <c r="E29" s="7"/>
      <c r="F29" s="7"/>
      <c r="G29" s="7"/>
      <c r="H29" s="7"/>
      <c r="I29" s="7"/>
      <c r="J29" s="7"/>
      <c r="K29" s="7"/>
      <c r="L29" s="7"/>
      <c r="M29" s="7"/>
      <c r="N29" s="7"/>
      <c r="O29" s="7"/>
      <c r="P29" s="7"/>
      <c r="Q29" s="7"/>
      <c r="R29" s="7"/>
      <c r="S29" s="7"/>
      <c r="T29" s="7"/>
      <c r="U29" s="7"/>
      <c r="V29" s="7"/>
      <c r="W29" s="7"/>
      <c r="X29" s="7"/>
      <c r="Y29" s="7"/>
      <c r="Z29" s="7"/>
    </row>
    <row r="30" spans="1:26" ht="15.75" x14ac:dyDescent="0.25">
      <c r="A30" s="7"/>
      <c r="B30" s="18"/>
      <c r="C30" s="7"/>
      <c r="D30" s="7"/>
      <c r="E30" s="83"/>
      <c r="F30" s="83"/>
      <c r="G30" s="7"/>
      <c r="H30" s="7"/>
      <c r="I30" s="7"/>
      <c r="J30" s="7"/>
      <c r="K30" s="7"/>
      <c r="L30" s="7"/>
      <c r="M30" s="7"/>
      <c r="N30" s="7"/>
      <c r="O30" s="7"/>
      <c r="P30" s="7"/>
      <c r="Q30" s="7"/>
      <c r="R30" s="7"/>
      <c r="S30" s="7"/>
      <c r="T30" s="7"/>
      <c r="U30" s="7"/>
      <c r="V30" s="7"/>
      <c r="W30" s="7"/>
      <c r="X30" s="7"/>
      <c r="Y30" s="7"/>
      <c r="Z30" s="7"/>
    </row>
    <row r="31" spans="1:26" ht="15.75" x14ac:dyDescent="0.25">
      <c r="A31" s="7"/>
      <c r="B31" s="18"/>
      <c r="C31" s="7"/>
      <c r="D31" s="7"/>
      <c r="E31" s="7"/>
      <c r="F31" s="7"/>
      <c r="G31" s="7"/>
      <c r="H31" s="7"/>
      <c r="I31" s="7"/>
      <c r="J31" s="7"/>
      <c r="K31" s="7"/>
      <c r="L31" s="7"/>
      <c r="M31" s="7"/>
      <c r="N31" s="7"/>
      <c r="O31" s="7"/>
      <c r="P31" s="7"/>
      <c r="Q31" s="7"/>
      <c r="R31" s="7"/>
      <c r="S31" s="7"/>
      <c r="T31" s="7"/>
      <c r="U31" s="7"/>
      <c r="V31" s="7"/>
      <c r="W31" s="7"/>
      <c r="X31" s="7"/>
      <c r="Y31" s="7"/>
      <c r="Z31" s="7"/>
    </row>
    <row r="32" spans="1:26" ht="15.75" x14ac:dyDescent="0.25">
      <c r="A32" s="7"/>
      <c r="B32" s="18"/>
      <c r="C32" s="7"/>
      <c r="D32" s="7"/>
      <c r="E32" s="7"/>
      <c r="F32" s="7"/>
      <c r="G32" s="7"/>
      <c r="H32" s="7"/>
      <c r="I32" s="7"/>
      <c r="J32" s="7"/>
      <c r="K32" s="7"/>
      <c r="L32" s="7"/>
      <c r="M32" s="7"/>
      <c r="N32" s="7"/>
      <c r="O32" s="7"/>
      <c r="P32" s="7"/>
      <c r="Q32" s="7"/>
      <c r="R32" s="7"/>
      <c r="S32" s="7"/>
      <c r="T32" s="7"/>
      <c r="U32" s="7"/>
      <c r="V32" s="7"/>
      <c r="W32" s="7"/>
      <c r="X32" s="7"/>
      <c r="Y32" s="7"/>
      <c r="Z32" s="7"/>
    </row>
    <row r="33" spans="1:26" ht="15.75" x14ac:dyDescent="0.25">
      <c r="A33" s="7"/>
      <c r="B33" s="18"/>
      <c r="C33" s="7"/>
      <c r="D33" s="7"/>
      <c r="E33" s="7"/>
      <c r="F33" s="7"/>
      <c r="G33" s="7"/>
      <c r="H33" s="7"/>
      <c r="I33" s="7"/>
      <c r="J33" s="7"/>
      <c r="K33" s="7"/>
      <c r="L33" s="7"/>
      <c r="M33" s="7"/>
      <c r="N33" s="7"/>
      <c r="O33" s="7"/>
      <c r="P33" s="7"/>
      <c r="Q33" s="7"/>
      <c r="R33" s="7"/>
      <c r="S33" s="7"/>
      <c r="T33" s="7"/>
      <c r="U33" s="7"/>
      <c r="V33" s="7"/>
      <c r="W33" s="7"/>
      <c r="X33" s="7"/>
      <c r="Y33" s="7"/>
      <c r="Z33" s="7"/>
    </row>
    <row r="34" spans="1:26" ht="15.75" x14ac:dyDescent="0.25">
      <c r="A34" s="7"/>
      <c r="B34" s="18"/>
      <c r="C34" s="7"/>
      <c r="D34" s="7"/>
      <c r="E34" s="7"/>
      <c r="F34" s="7"/>
      <c r="G34" s="7"/>
      <c r="H34" s="7"/>
      <c r="I34" s="7"/>
      <c r="J34" s="7"/>
      <c r="K34" s="7"/>
      <c r="L34" s="7"/>
      <c r="M34" s="7"/>
      <c r="N34" s="7"/>
      <c r="O34" s="7"/>
      <c r="P34" s="7"/>
      <c r="Q34" s="7"/>
      <c r="R34" s="7"/>
      <c r="S34" s="7"/>
      <c r="T34" s="7"/>
      <c r="U34" s="7"/>
      <c r="V34" s="7"/>
      <c r="W34" s="7"/>
      <c r="X34" s="7"/>
      <c r="Y34" s="7"/>
      <c r="Z34" s="7"/>
    </row>
    <row r="35" spans="1:26" ht="15.75" x14ac:dyDescent="0.25">
      <c r="A35" s="7"/>
      <c r="B35" s="18"/>
      <c r="C35" s="7"/>
      <c r="D35" s="7"/>
      <c r="E35" s="7"/>
      <c r="F35" s="7"/>
      <c r="G35" s="7"/>
      <c r="H35" s="7"/>
      <c r="I35" s="7"/>
      <c r="J35" s="7"/>
      <c r="K35" s="7"/>
      <c r="L35" s="7"/>
      <c r="M35" s="7"/>
      <c r="N35" s="7"/>
      <c r="O35" s="7"/>
      <c r="P35" s="7"/>
      <c r="Q35" s="7"/>
      <c r="R35" s="7"/>
      <c r="S35" s="7"/>
      <c r="T35" s="7"/>
      <c r="U35" s="7"/>
      <c r="V35" s="7"/>
      <c r="W35" s="7"/>
      <c r="X35" s="7"/>
      <c r="Y35" s="7"/>
      <c r="Z35" s="7"/>
    </row>
    <row r="36" spans="1:26" ht="15.75" x14ac:dyDescent="0.25">
      <c r="A36" s="7"/>
      <c r="B36" s="18"/>
      <c r="C36" s="7"/>
      <c r="D36" s="7"/>
      <c r="E36" s="7"/>
      <c r="F36" s="7"/>
      <c r="G36" s="7"/>
      <c r="H36" s="7"/>
      <c r="I36" s="7"/>
      <c r="J36" s="7"/>
      <c r="K36" s="7"/>
      <c r="L36" s="7"/>
      <c r="M36" s="7"/>
      <c r="N36" s="7"/>
      <c r="O36" s="7"/>
      <c r="P36" s="7"/>
      <c r="Q36" s="7"/>
      <c r="R36" s="7"/>
      <c r="S36" s="7"/>
      <c r="T36" s="7"/>
      <c r="U36" s="7"/>
      <c r="V36" s="7"/>
      <c r="W36" s="7"/>
      <c r="X36" s="7"/>
      <c r="Y36" s="7"/>
      <c r="Z36" s="7"/>
    </row>
    <row r="37" spans="1:26" ht="15.75" x14ac:dyDescent="0.25">
      <c r="A37" s="7"/>
      <c r="B37" s="18"/>
      <c r="C37" s="7"/>
      <c r="D37" s="7"/>
      <c r="E37" s="7"/>
      <c r="F37" s="7"/>
      <c r="G37" s="7"/>
      <c r="H37" s="7"/>
      <c r="I37" s="7"/>
      <c r="J37" s="7"/>
      <c r="K37" s="7"/>
      <c r="L37" s="7"/>
      <c r="M37" s="7"/>
      <c r="N37" s="7"/>
      <c r="O37" s="7"/>
      <c r="P37" s="7"/>
      <c r="Q37" s="7"/>
      <c r="R37" s="7"/>
      <c r="S37" s="7"/>
      <c r="T37" s="7"/>
      <c r="U37" s="7"/>
      <c r="V37" s="7"/>
      <c r="W37" s="7"/>
      <c r="X37" s="7"/>
      <c r="Y37" s="7"/>
      <c r="Z37" s="7"/>
    </row>
    <row r="38" spans="1:26" ht="15.75" x14ac:dyDescent="0.25">
      <c r="A38" s="7"/>
      <c r="B38" s="18"/>
      <c r="C38" s="7"/>
      <c r="D38" s="7"/>
      <c r="E38" s="7"/>
      <c r="F38" s="7"/>
      <c r="G38" s="7"/>
      <c r="H38" s="7"/>
      <c r="I38" s="7"/>
      <c r="J38" s="7"/>
      <c r="K38" s="7"/>
      <c r="L38" s="7"/>
      <c r="M38" s="7"/>
      <c r="N38" s="7"/>
      <c r="O38" s="7"/>
      <c r="P38" s="7"/>
      <c r="Q38" s="7"/>
      <c r="R38" s="7"/>
      <c r="S38" s="7"/>
      <c r="T38" s="7"/>
      <c r="U38" s="7"/>
      <c r="V38" s="7"/>
      <c r="W38" s="7"/>
      <c r="X38" s="7"/>
      <c r="Y38" s="7"/>
      <c r="Z38" s="7"/>
    </row>
    <row r="39" spans="1:26" ht="15.75" x14ac:dyDescent="0.25">
      <c r="A39" s="7"/>
      <c r="B39" s="18"/>
      <c r="C39" s="7"/>
      <c r="D39" s="7"/>
      <c r="E39" s="7"/>
      <c r="F39" s="7"/>
      <c r="G39" s="7"/>
      <c r="H39" s="7"/>
      <c r="I39" s="7"/>
      <c r="J39" s="7"/>
      <c r="K39" s="7"/>
      <c r="L39" s="7"/>
      <c r="M39" s="7"/>
      <c r="N39" s="7"/>
      <c r="O39" s="7"/>
      <c r="P39" s="7"/>
      <c r="Q39" s="7"/>
      <c r="R39" s="7"/>
      <c r="S39" s="7"/>
      <c r="T39" s="7"/>
      <c r="U39" s="7"/>
      <c r="V39" s="7"/>
      <c r="W39" s="7"/>
      <c r="X39" s="7"/>
      <c r="Y39" s="7"/>
      <c r="Z39" s="7"/>
    </row>
    <row r="40" spans="1:26" ht="15.75" x14ac:dyDescent="0.25">
      <c r="A40" s="7"/>
      <c r="B40" s="18"/>
      <c r="C40" s="7"/>
      <c r="D40" s="7"/>
      <c r="E40" s="7"/>
      <c r="F40" s="7"/>
      <c r="G40" s="7"/>
      <c r="H40" s="7"/>
      <c r="I40" s="7"/>
      <c r="J40" s="7"/>
      <c r="K40" s="7"/>
      <c r="L40" s="7"/>
      <c r="M40" s="7"/>
      <c r="N40" s="7"/>
      <c r="O40" s="7"/>
      <c r="P40" s="7"/>
      <c r="Q40" s="7"/>
      <c r="R40" s="7"/>
      <c r="S40" s="7"/>
      <c r="T40" s="7"/>
      <c r="U40" s="7"/>
      <c r="V40" s="7"/>
      <c r="W40" s="7"/>
      <c r="X40" s="7"/>
      <c r="Y40" s="7"/>
      <c r="Z40" s="7"/>
    </row>
    <row r="41" spans="1:26" ht="15.75" x14ac:dyDescent="0.25">
      <c r="A41" s="7"/>
      <c r="B41" s="18"/>
      <c r="C41" s="7"/>
      <c r="D41" s="7"/>
      <c r="E41" s="7"/>
      <c r="F41" s="7"/>
      <c r="G41" s="7"/>
      <c r="H41" s="7"/>
      <c r="I41" s="7"/>
      <c r="J41" s="7"/>
      <c r="K41" s="7"/>
      <c r="L41" s="7"/>
      <c r="M41" s="7"/>
      <c r="N41" s="7"/>
      <c r="O41" s="7"/>
      <c r="P41" s="7"/>
      <c r="Q41" s="7"/>
      <c r="R41" s="7"/>
      <c r="S41" s="7"/>
      <c r="T41" s="7"/>
      <c r="U41" s="7"/>
      <c r="V41" s="7"/>
      <c r="W41" s="7"/>
      <c r="X41" s="7"/>
      <c r="Y41" s="7"/>
      <c r="Z41" s="7"/>
    </row>
    <row r="42" spans="1:26" ht="15.75" x14ac:dyDescent="0.25">
      <c r="A42" s="7"/>
      <c r="B42" s="18"/>
      <c r="C42" s="7"/>
      <c r="D42" s="7"/>
      <c r="E42" s="7"/>
      <c r="F42" s="7"/>
      <c r="G42" s="7"/>
      <c r="H42" s="7"/>
      <c r="I42" s="7"/>
      <c r="J42" s="7"/>
      <c r="K42" s="7"/>
      <c r="L42" s="7"/>
      <c r="M42" s="7"/>
      <c r="N42" s="7"/>
      <c r="O42" s="7"/>
      <c r="P42" s="7"/>
      <c r="Q42" s="7"/>
      <c r="R42" s="7"/>
      <c r="S42" s="7"/>
      <c r="T42" s="7"/>
      <c r="U42" s="7"/>
      <c r="V42" s="7"/>
      <c r="W42" s="7"/>
      <c r="X42" s="7"/>
      <c r="Y42" s="7"/>
      <c r="Z42" s="7"/>
    </row>
    <row r="43" spans="1:26" ht="15.75" x14ac:dyDescent="0.25">
      <c r="A43" s="7"/>
      <c r="B43" s="18"/>
      <c r="C43" s="7"/>
      <c r="D43" s="7"/>
      <c r="E43" s="7"/>
      <c r="F43" s="7"/>
      <c r="G43" s="7"/>
      <c r="H43" s="7"/>
      <c r="I43" s="7"/>
      <c r="J43" s="7"/>
      <c r="K43" s="7"/>
      <c r="L43" s="7"/>
      <c r="M43" s="7"/>
      <c r="N43" s="7"/>
      <c r="O43" s="7"/>
      <c r="P43" s="7"/>
      <c r="Q43" s="7"/>
      <c r="R43" s="7"/>
      <c r="S43" s="7"/>
      <c r="T43" s="7"/>
      <c r="U43" s="7"/>
      <c r="V43" s="7"/>
      <c r="W43" s="7"/>
      <c r="X43" s="7"/>
      <c r="Y43" s="7"/>
      <c r="Z43" s="7"/>
    </row>
    <row r="44" spans="1:26" ht="15.75" x14ac:dyDescent="0.25">
      <c r="A44" s="7"/>
      <c r="B44" s="18"/>
      <c r="C44" s="7"/>
      <c r="D44" s="7"/>
      <c r="E44" s="7"/>
      <c r="F44" s="7"/>
      <c r="G44" s="7"/>
      <c r="H44" s="7"/>
      <c r="I44" s="7"/>
      <c r="J44" s="7"/>
      <c r="K44" s="7"/>
      <c r="L44" s="7"/>
      <c r="M44" s="7"/>
      <c r="N44" s="7"/>
      <c r="O44" s="7"/>
      <c r="P44" s="7"/>
      <c r="Q44" s="7"/>
      <c r="R44" s="7"/>
      <c r="S44" s="7"/>
      <c r="T44" s="7"/>
      <c r="U44" s="7"/>
      <c r="V44" s="7"/>
      <c r="W44" s="7"/>
      <c r="X44" s="7"/>
      <c r="Y44" s="7"/>
      <c r="Z44" s="7"/>
    </row>
    <row r="45" spans="1:26" ht="15.75" x14ac:dyDescent="0.25">
      <c r="A45" s="7"/>
      <c r="B45" s="18"/>
      <c r="C45" s="7"/>
      <c r="D45" s="7"/>
      <c r="E45" s="7"/>
      <c r="F45" s="7"/>
      <c r="G45" s="7"/>
      <c r="H45" s="7"/>
      <c r="I45" s="7"/>
      <c r="J45" s="7"/>
      <c r="K45" s="7"/>
      <c r="L45" s="7"/>
      <c r="M45" s="7"/>
      <c r="N45" s="7"/>
      <c r="O45" s="7"/>
      <c r="P45" s="7"/>
      <c r="Q45" s="7"/>
      <c r="R45" s="7"/>
      <c r="S45" s="7"/>
      <c r="T45" s="7"/>
      <c r="U45" s="7"/>
      <c r="V45" s="7"/>
      <c r="W45" s="7"/>
      <c r="X45" s="7"/>
      <c r="Y45" s="7"/>
      <c r="Z45" s="7"/>
    </row>
    <row r="46" spans="1:26" ht="15.75" x14ac:dyDescent="0.25">
      <c r="A46" s="7"/>
      <c r="B46" s="18"/>
      <c r="C46" s="7"/>
      <c r="D46" s="7"/>
      <c r="E46" s="7"/>
      <c r="F46" s="7"/>
      <c r="G46" s="7"/>
      <c r="H46" s="7"/>
      <c r="I46" s="7"/>
      <c r="J46" s="7"/>
      <c r="K46" s="7"/>
      <c r="L46" s="7"/>
      <c r="M46" s="7"/>
      <c r="N46" s="7"/>
      <c r="O46" s="7"/>
      <c r="P46" s="7"/>
      <c r="Q46" s="7"/>
      <c r="R46" s="7"/>
      <c r="S46" s="7"/>
      <c r="T46" s="7"/>
      <c r="U46" s="7"/>
      <c r="V46" s="7"/>
      <c r="W46" s="7"/>
      <c r="X46" s="7"/>
      <c r="Y46" s="7"/>
      <c r="Z46" s="7"/>
    </row>
    <row r="47" spans="1:26" ht="15.75" x14ac:dyDescent="0.25">
      <c r="A47" s="7"/>
      <c r="B47" s="18"/>
      <c r="C47" s="7"/>
      <c r="D47" s="7"/>
      <c r="E47" s="7"/>
      <c r="F47" s="7"/>
      <c r="G47" s="7"/>
      <c r="H47" s="7"/>
      <c r="I47" s="7"/>
      <c r="J47" s="7"/>
      <c r="K47" s="7"/>
      <c r="L47" s="7"/>
      <c r="M47" s="7"/>
      <c r="N47" s="7"/>
      <c r="O47" s="7"/>
      <c r="P47" s="7"/>
      <c r="Q47" s="7"/>
      <c r="R47" s="7"/>
      <c r="S47" s="7"/>
      <c r="T47" s="7"/>
      <c r="U47" s="7"/>
      <c r="V47" s="7"/>
      <c r="W47" s="7"/>
      <c r="X47" s="7"/>
      <c r="Y47" s="7"/>
      <c r="Z47" s="7"/>
    </row>
    <row r="48" spans="1:26" ht="15.75" x14ac:dyDescent="0.25">
      <c r="A48" s="7"/>
      <c r="B48" s="18"/>
      <c r="C48" s="7"/>
      <c r="D48" s="7"/>
      <c r="E48" s="7"/>
      <c r="F48" s="7"/>
      <c r="G48" s="7"/>
      <c r="H48" s="7"/>
      <c r="I48" s="7"/>
      <c r="J48" s="7"/>
      <c r="K48" s="7"/>
      <c r="L48" s="7"/>
      <c r="M48" s="7"/>
      <c r="N48" s="7"/>
      <c r="O48" s="7"/>
      <c r="P48" s="7"/>
      <c r="Q48" s="7"/>
      <c r="R48" s="7"/>
      <c r="S48" s="7"/>
      <c r="T48" s="7"/>
      <c r="U48" s="7"/>
      <c r="V48" s="7"/>
      <c r="W48" s="7"/>
      <c r="X48" s="7"/>
      <c r="Y48" s="7"/>
      <c r="Z48" s="7"/>
    </row>
    <row r="49" spans="1:26" ht="15.75" x14ac:dyDescent="0.25">
      <c r="A49" s="7"/>
      <c r="B49" s="18"/>
      <c r="C49" s="7"/>
      <c r="D49" s="7"/>
      <c r="E49" s="7"/>
      <c r="F49" s="7"/>
      <c r="G49" s="7"/>
      <c r="H49" s="7"/>
      <c r="I49" s="7"/>
      <c r="J49" s="7"/>
      <c r="K49" s="7"/>
      <c r="L49" s="7"/>
      <c r="M49" s="7"/>
      <c r="N49" s="7"/>
      <c r="O49" s="7"/>
      <c r="P49" s="7"/>
      <c r="Q49" s="7"/>
      <c r="R49" s="7"/>
      <c r="S49" s="7"/>
      <c r="T49" s="7"/>
      <c r="U49" s="7"/>
      <c r="V49" s="7"/>
      <c r="W49" s="7"/>
      <c r="X49" s="7"/>
      <c r="Y49" s="7"/>
      <c r="Z49" s="7"/>
    </row>
    <row r="50" spans="1:26" ht="15.75" x14ac:dyDescent="0.25">
      <c r="A50" s="7"/>
      <c r="B50" s="18"/>
      <c r="C50" s="7"/>
      <c r="D50" s="7"/>
      <c r="E50" s="7"/>
      <c r="F50" s="7"/>
      <c r="G50" s="7"/>
      <c r="H50" s="7"/>
      <c r="I50" s="7"/>
      <c r="J50" s="7"/>
      <c r="K50" s="7"/>
      <c r="L50" s="7"/>
      <c r="M50" s="7"/>
      <c r="N50" s="7"/>
      <c r="O50" s="7"/>
      <c r="P50" s="7"/>
      <c r="Q50" s="7"/>
      <c r="R50" s="7"/>
      <c r="S50" s="7"/>
      <c r="T50" s="7"/>
      <c r="U50" s="7"/>
      <c r="V50" s="7"/>
      <c r="W50" s="7"/>
      <c r="X50" s="7"/>
      <c r="Y50" s="7"/>
      <c r="Z50" s="7"/>
    </row>
    <row r="51" spans="1:26" ht="15.75" x14ac:dyDescent="0.25">
      <c r="A51" s="7"/>
      <c r="B51" s="18"/>
      <c r="C51" s="7"/>
      <c r="D51" s="7"/>
      <c r="E51" s="7"/>
      <c r="F51" s="7"/>
      <c r="G51" s="7"/>
      <c r="H51" s="7"/>
      <c r="I51" s="7"/>
      <c r="J51" s="7"/>
      <c r="K51" s="7"/>
      <c r="L51" s="7"/>
      <c r="M51" s="7"/>
      <c r="N51" s="7"/>
      <c r="O51" s="7"/>
      <c r="P51" s="7"/>
      <c r="Q51" s="7"/>
      <c r="R51" s="7"/>
      <c r="S51" s="7"/>
      <c r="T51" s="7"/>
      <c r="U51" s="7"/>
      <c r="V51" s="7"/>
      <c r="W51" s="7"/>
      <c r="X51" s="7"/>
      <c r="Y51" s="7"/>
      <c r="Z51" s="7"/>
    </row>
    <row r="52" spans="1:26" ht="15.75" x14ac:dyDescent="0.25">
      <c r="A52" s="7"/>
      <c r="B52" s="18"/>
      <c r="C52" s="7"/>
      <c r="D52" s="7"/>
      <c r="E52" s="7"/>
      <c r="F52" s="7"/>
      <c r="G52" s="7"/>
      <c r="H52" s="7"/>
      <c r="I52" s="7"/>
      <c r="J52" s="7"/>
      <c r="K52" s="7"/>
      <c r="L52" s="7"/>
      <c r="M52" s="7"/>
      <c r="N52" s="7"/>
      <c r="O52" s="7"/>
      <c r="P52" s="7"/>
      <c r="Q52" s="7"/>
      <c r="R52" s="7"/>
      <c r="S52" s="7"/>
      <c r="T52" s="7"/>
      <c r="U52" s="7"/>
      <c r="V52" s="7"/>
      <c r="W52" s="7"/>
      <c r="X52" s="7"/>
      <c r="Y52" s="7"/>
      <c r="Z52" s="7"/>
    </row>
    <row r="53" spans="1:26" ht="15.75" x14ac:dyDescent="0.25">
      <c r="A53" s="7"/>
      <c r="B53" s="18"/>
      <c r="C53" s="7"/>
      <c r="D53" s="7"/>
      <c r="E53" s="7"/>
      <c r="F53" s="7"/>
      <c r="G53" s="7"/>
      <c r="H53" s="7"/>
      <c r="I53" s="7"/>
      <c r="J53" s="7"/>
      <c r="K53" s="7"/>
      <c r="L53" s="7"/>
      <c r="M53" s="7"/>
      <c r="N53" s="7"/>
      <c r="O53" s="7"/>
      <c r="P53" s="7"/>
      <c r="Q53" s="7"/>
      <c r="R53" s="7"/>
      <c r="S53" s="7"/>
      <c r="T53" s="7"/>
      <c r="U53" s="7"/>
      <c r="V53" s="7"/>
      <c r="W53" s="7"/>
      <c r="X53" s="7"/>
      <c r="Y53" s="7"/>
      <c r="Z53" s="7"/>
    </row>
    <row r="54" spans="1:26" ht="15.75" x14ac:dyDescent="0.25">
      <c r="A54" s="7"/>
      <c r="B54" s="18"/>
      <c r="C54" s="7"/>
      <c r="D54" s="7"/>
      <c r="E54" s="7"/>
      <c r="F54" s="7"/>
      <c r="G54" s="7"/>
      <c r="H54" s="7"/>
      <c r="I54" s="7"/>
      <c r="J54" s="7"/>
      <c r="K54" s="7"/>
      <c r="L54" s="7"/>
      <c r="M54" s="7"/>
      <c r="N54" s="7"/>
      <c r="O54" s="7"/>
      <c r="P54" s="7"/>
      <c r="Q54" s="7"/>
      <c r="R54" s="7"/>
      <c r="S54" s="7"/>
      <c r="T54" s="7"/>
      <c r="U54" s="7"/>
      <c r="V54" s="7"/>
      <c r="W54" s="7"/>
      <c r="X54" s="7"/>
      <c r="Y54" s="7"/>
      <c r="Z54" s="7"/>
    </row>
    <row r="55" spans="1:26" ht="15.75" x14ac:dyDescent="0.25">
      <c r="A55" s="7"/>
      <c r="B55" s="18"/>
      <c r="C55" s="7"/>
      <c r="D55" s="7"/>
      <c r="E55" s="7"/>
      <c r="F55" s="7"/>
      <c r="G55" s="7"/>
      <c r="H55" s="7"/>
      <c r="I55" s="7"/>
      <c r="J55" s="7"/>
      <c r="K55" s="7"/>
      <c r="L55" s="7"/>
      <c r="M55" s="7"/>
      <c r="N55" s="7"/>
      <c r="O55" s="7"/>
      <c r="P55" s="7"/>
      <c r="Q55" s="7"/>
      <c r="R55" s="7"/>
      <c r="S55" s="7"/>
      <c r="T55" s="7"/>
      <c r="U55" s="7"/>
      <c r="V55" s="7"/>
      <c r="W55" s="7"/>
      <c r="X55" s="7"/>
      <c r="Y55" s="7"/>
      <c r="Z55" s="7"/>
    </row>
    <row r="56" spans="1:26" ht="15.75" x14ac:dyDescent="0.25">
      <c r="A56" s="7"/>
      <c r="B56" s="18"/>
      <c r="C56" s="7"/>
      <c r="D56" s="7"/>
      <c r="E56" s="7"/>
      <c r="F56" s="7"/>
      <c r="G56" s="7"/>
      <c r="H56" s="7"/>
      <c r="I56" s="7"/>
      <c r="J56" s="7"/>
      <c r="K56" s="7"/>
      <c r="L56" s="7"/>
      <c r="M56" s="7"/>
      <c r="N56" s="7"/>
      <c r="O56" s="7"/>
      <c r="P56" s="7"/>
      <c r="Q56" s="7"/>
      <c r="R56" s="7"/>
      <c r="S56" s="7"/>
      <c r="T56" s="7"/>
      <c r="U56" s="7"/>
      <c r="V56" s="7"/>
      <c r="W56" s="7"/>
      <c r="X56" s="7"/>
      <c r="Y56" s="7"/>
      <c r="Z56" s="7"/>
    </row>
    <row r="57" spans="1:26" ht="15.75" x14ac:dyDescent="0.25">
      <c r="A57" s="7"/>
      <c r="B57" s="18"/>
      <c r="C57" s="7"/>
      <c r="D57" s="7"/>
      <c r="E57" s="7"/>
      <c r="F57" s="7"/>
      <c r="G57" s="7"/>
      <c r="H57" s="7"/>
      <c r="I57" s="7"/>
      <c r="J57" s="7"/>
      <c r="K57" s="7"/>
      <c r="L57" s="7"/>
      <c r="M57" s="7"/>
      <c r="N57" s="7"/>
      <c r="O57" s="7"/>
      <c r="P57" s="7"/>
      <c r="Q57" s="7"/>
      <c r="R57" s="7"/>
      <c r="S57" s="7"/>
      <c r="T57" s="7"/>
      <c r="U57" s="7"/>
      <c r="V57" s="7"/>
      <c r="W57" s="7"/>
      <c r="X57" s="7"/>
      <c r="Y57" s="7"/>
      <c r="Z57" s="7"/>
    </row>
    <row r="58" spans="1:26" ht="15.75" x14ac:dyDescent="0.25">
      <c r="A58" s="7"/>
      <c r="B58" s="18"/>
      <c r="C58" s="7"/>
      <c r="D58" s="7"/>
      <c r="E58" s="7"/>
      <c r="F58" s="7"/>
      <c r="G58" s="7"/>
      <c r="H58" s="7"/>
      <c r="I58" s="7"/>
      <c r="J58" s="7"/>
      <c r="K58" s="7"/>
      <c r="L58" s="7"/>
      <c r="M58" s="7"/>
      <c r="N58" s="7"/>
      <c r="O58" s="7"/>
      <c r="P58" s="7"/>
      <c r="Q58" s="7"/>
      <c r="R58" s="7"/>
      <c r="S58" s="7"/>
      <c r="T58" s="7"/>
      <c r="U58" s="7"/>
      <c r="V58" s="7"/>
      <c r="W58" s="7"/>
      <c r="X58" s="7"/>
      <c r="Y58" s="7"/>
      <c r="Z58" s="7"/>
    </row>
    <row r="59" spans="1:26" ht="15.75" x14ac:dyDescent="0.25">
      <c r="A59" s="7"/>
      <c r="B59" s="18"/>
      <c r="C59" s="7"/>
      <c r="D59" s="7"/>
      <c r="E59" s="7"/>
      <c r="F59" s="7"/>
      <c r="G59" s="7"/>
      <c r="H59" s="7"/>
      <c r="I59" s="7"/>
      <c r="J59" s="7"/>
      <c r="K59" s="7"/>
      <c r="L59" s="7"/>
      <c r="M59" s="7"/>
      <c r="N59" s="7"/>
      <c r="O59" s="7"/>
      <c r="P59" s="7"/>
      <c r="Q59" s="7"/>
      <c r="R59" s="7"/>
      <c r="S59" s="7"/>
      <c r="T59" s="7"/>
      <c r="U59" s="7"/>
      <c r="V59" s="7"/>
      <c r="W59" s="7"/>
      <c r="X59" s="7"/>
      <c r="Y59" s="7"/>
      <c r="Z59" s="7"/>
    </row>
    <row r="60" spans="1:26" ht="15.75" x14ac:dyDescent="0.25">
      <c r="A60" s="7"/>
      <c r="B60" s="18"/>
      <c r="C60" s="7"/>
      <c r="D60" s="7"/>
      <c r="E60" s="7"/>
      <c r="F60" s="7"/>
      <c r="G60" s="7"/>
      <c r="H60" s="7"/>
      <c r="I60" s="7"/>
      <c r="J60" s="7"/>
      <c r="K60" s="7"/>
      <c r="L60" s="7"/>
      <c r="M60" s="7"/>
      <c r="N60" s="7"/>
      <c r="O60" s="7"/>
      <c r="P60" s="7"/>
      <c r="Q60" s="7"/>
      <c r="R60" s="7"/>
      <c r="S60" s="7"/>
      <c r="T60" s="7"/>
      <c r="U60" s="7"/>
      <c r="V60" s="7"/>
      <c r="W60" s="7"/>
      <c r="X60" s="7"/>
      <c r="Y60" s="7"/>
      <c r="Z60" s="7"/>
    </row>
    <row r="61" spans="1:26" ht="15.75" x14ac:dyDescent="0.25">
      <c r="A61" s="7"/>
      <c r="B61" s="18"/>
      <c r="C61" s="7"/>
      <c r="D61" s="7"/>
      <c r="E61" s="7"/>
      <c r="F61" s="7"/>
      <c r="G61" s="7"/>
      <c r="H61" s="7"/>
      <c r="I61" s="7"/>
      <c r="J61" s="7"/>
      <c r="K61" s="7"/>
      <c r="L61" s="7"/>
      <c r="M61" s="7"/>
      <c r="N61" s="7"/>
      <c r="O61" s="7"/>
      <c r="P61" s="7"/>
      <c r="Q61" s="7"/>
      <c r="R61" s="7"/>
      <c r="S61" s="7"/>
      <c r="T61" s="7"/>
      <c r="U61" s="7"/>
      <c r="V61" s="7"/>
      <c r="W61" s="7"/>
      <c r="X61" s="7"/>
      <c r="Y61" s="7"/>
      <c r="Z61" s="7"/>
    </row>
    <row r="62" spans="1:26" ht="15.75" x14ac:dyDescent="0.25">
      <c r="A62" s="7"/>
      <c r="B62" s="18"/>
      <c r="C62" s="7"/>
      <c r="D62" s="7"/>
      <c r="E62" s="7"/>
      <c r="F62" s="7"/>
      <c r="G62" s="7"/>
      <c r="H62" s="7"/>
      <c r="I62" s="7"/>
      <c r="J62" s="7"/>
      <c r="K62" s="7"/>
      <c r="L62" s="7"/>
      <c r="M62" s="7"/>
      <c r="N62" s="7"/>
      <c r="O62" s="7"/>
      <c r="P62" s="7"/>
      <c r="Q62" s="7"/>
      <c r="R62" s="7"/>
      <c r="S62" s="7"/>
      <c r="T62" s="7"/>
      <c r="U62" s="7"/>
      <c r="V62" s="7"/>
      <c r="W62" s="7"/>
      <c r="X62" s="7"/>
      <c r="Y62" s="7"/>
      <c r="Z62" s="7"/>
    </row>
    <row r="63" spans="1:26" ht="15.75" x14ac:dyDescent="0.25">
      <c r="A63" s="7"/>
      <c r="B63" s="18"/>
      <c r="C63" s="7"/>
      <c r="D63" s="7"/>
      <c r="E63" s="7"/>
      <c r="F63" s="7"/>
      <c r="G63" s="7"/>
      <c r="H63" s="7"/>
      <c r="I63" s="7"/>
      <c r="J63" s="7"/>
      <c r="K63" s="7"/>
      <c r="L63" s="7"/>
      <c r="M63" s="7"/>
      <c r="N63" s="7"/>
      <c r="O63" s="7"/>
      <c r="P63" s="7"/>
      <c r="Q63" s="7"/>
      <c r="R63" s="7"/>
      <c r="S63" s="7"/>
      <c r="T63" s="7"/>
      <c r="U63" s="7"/>
      <c r="V63" s="7"/>
      <c r="W63" s="7"/>
      <c r="X63" s="7"/>
      <c r="Y63" s="7"/>
      <c r="Z63" s="7"/>
    </row>
    <row r="64" spans="1:26" ht="15.75" x14ac:dyDescent="0.25">
      <c r="A64" s="7"/>
      <c r="B64" s="18"/>
      <c r="C64" s="7"/>
      <c r="D64" s="7"/>
      <c r="E64" s="7"/>
      <c r="F64" s="7"/>
      <c r="G64" s="7"/>
      <c r="H64" s="7"/>
      <c r="I64" s="7"/>
      <c r="J64" s="7"/>
      <c r="K64" s="7"/>
      <c r="L64" s="7"/>
      <c r="M64" s="7"/>
      <c r="N64" s="7"/>
      <c r="O64" s="7"/>
      <c r="P64" s="7"/>
      <c r="Q64" s="7"/>
      <c r="R64" s="7"/>
      <c r="S64" s="7"/>
      <c r="T64" s="7"/>
      <c r="U64" s="7"/>
      <c r="V64" s="7"/>
      <c r="W64" s="7"/>
      <c r="X64" s="7"/>
      <c r="Y64" s="7"/>
      <c r="Z64" s="7"/>
    </row>
    <row r="65" spans="1:26" ht="15.75" x14ac:dyDescent="0.25">
      <c r="A65" s="7"/>
      <c r="B65" s="18"/>
      <c r="C65" s="7"/>
      <c r="D65" s="7"/>
      <c r="E65" s="7"/>
      <c r="F65" s="7"/>
      <c r="G65" s="7"/>
      <c r="H65" s="7"/>
      <c r="I65" s="7"/>
      <c r="J65" s="7"/>
      <c r="K65" s="7"/>
      <c r="L65" s="7"/>
      <c r="M65" s="7"/>
      <c r="N65" s="7"/>
      <c r="O65" s="7"/>
      <c r="P65" s="7"/>
      <c r="Q65" s="7"/>
      <c r="R65" s="7"/>
      <c r="S65" s="7"/>
      <c r="T65" s="7"/>
      <c r="U65" s="7"/>
      <c r="V65" s="7"/>
      <c r="W65" s="7"/>
      <c r="X65" s="7"/>
      <c r="Y65" s="7"/>
      <c r="Z65" s="7"/>
    </row>
    <row r="66" spans="1:26" ht="15.75" x14ac:dyDescent="0.25">
      <c r="A66" s="7"/>
      <c r="B66" s="18"/>
      <c r="C66" s="7"/>
      <c r="D66" s="7"/>
      <c r="E66" s="7"/>
      <c r="F66" s="7"/>
      <c r="G66" s="7"/>
      <c r="H66" s="7"/>
      <c r="I66" s="7"/>
      <c r="J66" s="7"/>
      <c r="K66" s="7"/>
      <c r="L66" s="7"/>
      <c r="M66" s="7"/>
      <c r="N66" s="7"/>
      <c r="O66" s="7"/>
      <c r="P66" s="7"/>
      <c r="Q66" s="7"/>
      <c r="R66" s="7"/>
      <c r="S66" s="7"/>
      <c r="T66" s="7"/>
      <c r="U66" s="7"/>
      <c r="V66" s="7"/>
      <c r="W66" s="7"/>
      <c r="X66" s="7"/>
      <c r="Y66" s="7"/>
      <c r="Z66" s="7"/>
    </row>
    <row r="67" spans="1:26" ht="15.75" x14ac:dyDescent="0.25">
      <c r="A67" s="7"/>
      <c r="B67" s="18"/>
      <c r="C67" s="7"/>
      <c r="D67" s="7"/>
      <c r="E67" s="7"/>
      <c r="F67" s="7"/>
      <c r="G67" s="7"/>
      <c r="H67" s="7"/>
      <c r="I67" s="7"/>
      <c r="J67" s="7"/>
      <c r="K67" s="7"/>
      <c r="L67" s="7"/>
      <c r="M67" s="7"/>
      <c r="N67" s="7"/>
      <c r="O67" s="7"/>
      <c r="P67" s="7"/>
      <c r="Q67" s="7"/>
      <c r="R67" s="7"/>
      <c r="S67" s="7"/>
      <c r="T67" s="7"/>
      <c r="U67" s="7"/>
      <c r="V67" s="7"/>
      <c r="W67" s="7"/>
      <c r="X67" s="7"/>
      <c r="Y67" s="7"/>
      <c r="Z67" s="7"/>
    </row>
    <row r="68" spans="1:26" ht="15.75" x14ac:dyDescent="0.25">
      <c r="A68" s="7"/>
      <c r="B68" s="18"/>
      <c r="C68" s="7"/>
      <c r="D68" s="7"/>
      <c r="E68" s="7"/>
      <c r="F68" s="7"/>
      <c r="G68" s="7"/>
      <c r="H68" s="7"/>
      <c r="I68" s="7"/>
      <c r="J68" s="7"/>
      <c r="K68" s="7"/>
      <c r="L68" s="7"/>
      <c r="M68" s="7"/>
      <c r="N68" s="7"/>
      <c r="O68" s="7"/>
      <c r="P68" s="7"/>
      <c r="Q68" s="7"/>
      <c r="R68" s="7"/>
      <c r="S68" s="7"/>
      <c r="T68" s="7"/>
      <c r="U68" s="7"/>
      <c r="V68" s="7"/>
      <c r="W68" s="7"/>
      <c r="X68" s="7"/>
      <c r="Y68" s="7"/>
      <c r="Z68" s="7"/>
    </row>
    <row r="69" spans="1:26" ht="15.75" x14ac:dyDescent="0.25">
      <c r="A69" s="7"/>
      <c r="B69" s="18"/>
      <c r="C69" s="7"/>
      <c r="D69" s="7"/>
      <c r="E69" s="7"/>
      <c r="F69" s="7"/>
      <c r="G69" s="7"/>
      <c r="H69" s="7"/>
      <c r="I69" s="7"/>
      <c r="J69" s="7"/>
      <c r="K69" s="7"/>
      <c r="L69" s="7"/>
      <c r="M69" s="7"/>
      <c r="N69" s="7"/>
      <c r="O69" s="7"/>
      <c r="P69" s="7"/>
      <c r="Q69" s="7"/>
      <c r="R69" s="7"/>
      <c r="S69" s="7"/>
      <c r="T69" s="7"/>
      <c r="U69" s="7"/>
      <c r="V69" s="7"/>
      <c r="W69" s="7"/>
      <c r="X69" s="7"/>
      <c r="Y69" s="7"/>
      <c r="Z69" s="7"/>
    </row>
    <row r="70" spans="1:26" ht="15.75" x14ac:dyDescent="0.25">
      <c r="A70" s="7"/>
      <c r="B70" s="18"/>
      <c r="C70" s="7"/>
      <c r="D70" s="7"/>
      <c r="E70" s="7"/>
      <c r="F70" s="7"/>
      <c r="G70" s="7"/>
      <c r="H70" s="7"/>
      <c r="I70" s="7"/>
      <c r="J70" s="7"/>
      <c r="K70" s="7"/>
      <c r="L70" s="7"/>
      <c r="M70" s="7"/>
      <c r="N70" s="7"/>
      <c r="O70" s="7"/>
      <c r="P70" s="7"/>
      <c r="Q70" s="7"/>
      <c r="R70" s="7"/>
      <c r="S70" s="7"/>
      <c r="T70" s="7"/>
      <c r="U70" s="7"/>
      <c r="V70" s="7"/>
      <c r="W70" s="7"/>
      <c r="X70" s="7"/>
      <c r="Y70" s="7"/>
      <c r="Z70" s="7"/>
    </row>
    <row r="71" spans="1:26" ht="15.75" x14ac:dyDescent="0.25">
      <c r="A71" s="7"/>
      <c r="B71" s="18"/>
      <c r="C71" s="7"/>
      <c r="D71" s="7"/>
      <c r="E71" s="7"/>
      <c r="F71" s="7"/>
      <c r="G71" s="7"/>
      <c r="H71" s="7"/>
      <c r="I71" s="7"/>
      <c r="J71" s="7"/>
      <c r="K71" s="7"/>
      <c r="L71" s="7"/>
      <c r="M71" s="7"/>
      <c r="N71" s="7"/>
      <c r="O71" s="7"/>
      <c r="P71" s="7"/>
      <c r="Q71" s="7"/>
      <c r="R71" s="7"/>
      <c r="S71" s="7"/>
      <c r="T71" s="7"/>
      <c r="U71" s="7"/>
      <c r="V71" s="7"/>
      <c r="W71" s="7"/>
      <c r="X71" s="7"/>
      <c r="Y71" s="7"/>
      <c r="Z71" s="7"/>
    </row>
    <row r="72" spans="1:26" ht="15.75" x14ac:dyDescent="0.25">
      <c r="A72" s="7"/>
      <c r="B72" s="18"/>
      <c r="C72" s="7"/>
      <c r="D72" s="7"/>
      <c r="E72" s="7"/>
      <c r="F72" s="7"/>
      <c r="G72" s="7"/>
      <c r="H72" s="7"/>
      <c r="I72" s="7"/>
      <c r="J72" s="7"/>
      <c r="K72" s="7"/>
      <c r="L72" s="7"/>
      <c r="M72" s="7"/>
      <c r="N72" s="7"/>
      <c r="O72" s="7"/>
      <c r="P72" s="7"/>
      <c r="Q72" s="7"/>
      <c r="R72" s="7"/>
      <c r="S72" s="7"/>
      <c r="T72" s="7"/>
      <c r="U72" s="7"/>
      <c r="V72" s="7"/>
      <c r="W72" s="7"/>
      <c r="X72" s="7"/>
      <c r="Y72" s="7"/>
      <c r="Z72" s="7"/>
    </row>
    <row r="73" spans="1:26" ht="15.75" x14ac:dyDescent="0.25">
      <c r="A73" s="7"/>
      <c r="B73" s="18"/>
      <c r="C73" s="7"/>
      <c r="D73" s="7"/>
      <c r="E73" s="7"/>
      <c r="F73" s="7"/>
      <c r="G73" s="7"/>
      <c r="H73" s="7"/>
      <c r="I73" s="7"/>
      <c r="J73" s="7"/>
      <c r="K73" s="7"/>
      <c r="L73" s="7"/>
      <c r="M73" s="7"/>
      <c r="N73" s="7"/>
      <c r="O73" s="7"/>
      <c r="P73" s="7"/>
      <c r="Q73" s="7"/>
      <c r="R73" s="7"/>
      <c r="S73" s="7"/>
      <c r="T73" s="7"/>
      <c r="U73" s="7"/>
      <c r="V73" s="7"/>
      <c r="W73" s="7"/>
      <c r="X73" s="7"/>
      <c r="Y73" s="7"/>
      <c r="Z73" s="7"/>
    </row>
    <row r="74" spans="1:26" ht="15.75" x14ac:dyDescent="0.25">
      <c r="A74" s="7"/>
      <c r="B74" s="18"/>
      <c r="C74" s="7"/>
      <c r="D74" s="7"/>
      <c r="E74" s="7"/>
      <c r="F74" s="7"/>
      <c r="G74" s="7"/>
      <c r="H74" s="7"/>
      <c r="I74" s="7"/>
      <c r="J74" s="7"/>
      <c r="K74" s="7"/>
      <c r="L74" s="7"/>
      <c r="M74" s="7"/>
      <c r="N74" s="7"/>
      <c r="O74" s="7"/>
      <c r="P74" s="7"/>
      <c r="Q74" s="7"/>
      <c r="R74" s="7"/>
      <c r="S74" s="7"/>
      <c r="T74" s="7"/>
      <c r="U74" s="7"/>
      <c r="V74" s="7"/>
      <c r="W74" s="7"/>
      <c r="X74" s="7"/>
      <c r="Y74" s="7"/>
      <c r="Z74" s="7"/>
    </row>
    <row r="75" spans="1:26" ht="15.75" x14ac:dyDescent="0.25">
      <c r="A75" s="7"/>
      <c r="B75" s="18"/>
      <c r="C75" s="7"/>
      <c r="D75" s="7"/>
      <c r="E75" s="7"/>
      <c r="F75" s="7"/>
      <c r="G75" s="7"/>
      <c r="H75" s="7"/>
      <c r="I75" s="7"/>
      <c r="J75" s="7"/>
      <c r="K75" s="7"/>
      <c r="L75" s="7"/>
      <c r="M75" s="7"/>
      <c r="N75" s="7"/>
      <c r="O75" s="7"/>
      <c r="P75" s="7"/>
      <c r="Q75" s="7"/>
      <c r="R75" s="7"/>
      <c r="S75" s="7"/>
      <c r="T75" s="7"/>
      <c r="U75" s="7"/>
      <c r="V75" s="7"/>
      <c r="W75" s="7"/>
      <c r="X75" s="7"/>
      <c r="Y75" s="7"/>
      <c r="Z75" s="7"/>
    </row>
    <row r="76" spans="1:26" ht="15.75" x14ac:dyDescent="0.25">
      <c r="A76" s="7"/>
      <c r="B76" s="18"/>
      <c r="C76" s="7"/>
      <c r="D76" s="7"/>
      <c r="E76" s="7"/>
      <c r="F76" s="7"/>
      <c r="G76" s="7"/>
      <c r="H76" s="7"/>
      <c r="I76" s="7"/>
      <c r="J76" s="7"/>
      <c r="K76" s="7"/>
      <c r="L76" s="7"/>
      <c r="M76" s="7"/>
      <c r="N76" s="7"/>
      <c r="O76" s="7"/>
      <c r="P76" s="7"/>
      <c r="Q76" s="7"/>
      <c r="R76" s="7"/>
      <c r="S76" s="7"/>
      <c r="T76" s="7"/>
      <c r="U76" s="7"/>
      <c r="V76" s="7"/>
      <c r="W76" s="7"/>
      <c r="X76" s="7"/>
      <c r="Y76" s="7"/>
      <c r="Z76" s="7"/>
    </row>
    <row r="77" spans="1:26" ht="15.75" x14ac:dyDescent="0.25">
      <c r="A77" s="7"/>
      <c r="B77" s="18"/>
      <c r="C77" s="7"/>
      <c r="D77" s="7"/>
      <c r="E77" s="7"/>
      <c r="F77" s="7"/>
      <c r="G77" s="7"/>
      <c r="H77" s="7"/>
      <c r="I77" s="7"/>
      <c r="J77" s="7"/>
      <c r="K77" s="7"/>
      <c r="L77" s="7"/>
      <c r="M77" s="7"/>
      <c r="N77" s="7"/>
      <c r="O77" s="7"/>
      <c r="P77" s="7"/>
      <c r="Q77" s="7"/>
      <c r="R77" s="7"/>
      <c r="S77" s="7"/>
      <c r="T77" s="7"/>
      <c r="U77" s="7"/>
      <c r="V77" s="7"/>
      <c r="W77" s="7"/>
      <c r="X77" s="7"/>
      <c r="Y77" s="7"/>
      <c r="Z77" s="7"/>
    </row>
    <row r="78" spans="1:26" ht="15.75" x14ac:dyDescent="0.25">
      <c r="A78" s="7"/>
      <c r="B78" s="18"/>
      <c r="C78" s="7"/>
      <c r="D78" s="7"/>
      <c r="E78" s="7"/>
      <c r="F78" s="7"/>
      <c r="G78" s="7"/>
      <c r="H78" s="7"/>
      <c r="I78" s="7"/>
      <c r="J78" s="7"/>
      <c r="K78" s="7"/>
      <c r="L78" s="7"/>
      <c r="M78" s="7"/>
      <c r="N78" s="7"/>
      <c r="O78" s="7"/>
      <c r="P78" s="7"/>
      <c r="Q78" s="7"/>
      <c r="R78" s="7"/>
      <c r="S78" s="7"/>
      <c r="T78" s="7"/>
      <c r="U78" s="7"/>
      <c r="V78" s="7"/>
      <c r="W78" s="7"/>
      <c r="X78" s="7"/>
      <c r="Y78" s="7"/>
      <c r="Z78" s="7"/>
    </row>
    <row r="79" spans="1:26" ht="15.75" x14ac:dyDescent="0.25">
      <c r="A79" s="7"/>
      <c r="B79" s="18"/>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7"/>
      <c r="B80" s="18"/>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7"/>
      <c r="B81" s="18"/>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7"/>
      <c r="B82" s="18"/>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c r="B83" s="18"/>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7"/>
      <c r="B84" s="18"/>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7"/>
      <c r="B85" s="18"/>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18"/>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18"/>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18"/>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18"/>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18"/>
      <c r="C90" s="7"/>
      <c r="D90" s="7"/>
      <c r="E90" s="7"/>
      <c r="F90" s="7"/>
      <c r="G90" s="7"/>
      <c r="H90" s="7"/>
      <c r="I90" s="7"/>
      <c r="J90" s="7"/>
      <c r="K90" s="7"/>
      <c r="L90" s="7"/>
      <c r="M90" s="7"/>
      <c r="N90" s="7"/>
      <c r="O90" s="7"/>
      <c r="P90" s="7"/>
      <c r="Q90" s="7"/>
      <c r="R90" s="7"/>
      <c r="S90" s="7"/>
      <c r="T90" s="7"/>
      <c r="U90" s="7"/>
      <c r="V90" s="7"/>
      <c r="W90" s="7"/>
      <c r="X90" s="7"/>
      <c r="Y90" s="7"/>
      <c r="Z90" s="7"/>
    </row>
    <row r="91" spans="1:26" ht="15.75" x14ac:dyDescent="0.25">
      <c r="A91" s="7"/>
      <c r="B91" s="18"/>
      <c r="C91" s="7"/>
      <c r="D91" s="7"/>
      <c r="E91" s="7"/>
      <c r="F91" s="7"/>
      <c r="G91" s="7"/>
      <c r="H91" s="7"/>
      <c r="I91" s="7"/>
      <c r="J91" s="7"/>
      <c r="K91" s="7"/>
      <c r="L91" s="7"/>
      <c r="M91" s="7"/>
      <c r="N91" s="7"/>
      <c r="O91" s="7"/>
      <c r="P91" s="7"/>
      <c r="Q91" s="7"/>
      <c r="R91" s="7"/>
      <c r="S91" s="7"/>
      <c r="T91" s="7"/>
      <c r="U91" s="7"/>
      <c r="V91" s="7"/>
      <c r="W91" s="7"/>
      <c r="X91" s="7"/>
      <c r="Y91" s="7"/>
      <c r="Z91" s="7"/>
    </row>
    <row r="92" spans="1:26" ht="15.75" x14ac:dyDescent="0.25">
      <c r="A92" s="7"/>
      <c r="B92" s="18"/>
      <c r="C92" s="7"/>
      <c r="D92" s="7"/>
      <c r="E92" s="7"/>
      <c r="F92" s="7"/>
      <c r="G92" s="7"/>
      <c r="H92" s="7"/>
      <c r="I92" s="7"/>
      <c r="J92" s="7"/>
      <c r="K92" s="7"/>
      <c r="L92" s="7"/>
      <c r="M92" s="7"/>
      <c r="N92" s="7"/>
      <c r="O92" s="7"/>
      <c r="P92" s="7"/>
      <c r="Q92" s="7"/>
      <c r="R92" s="7"/>
      <c r="S92" s="7"/>
      <c r="T92" s="7"/>
      <c r="U92" s="7"/>
      <c r="V92" s="7"/>
      <c r="W92" s="7"/>
      <c r="X92" s="7"/>
      <c r="Y92" s="7"/>
      <c r="Z92" s="7"/>
    </row>
    <row r="93" spans="1:26" ht="15.75" x14ac:dyDescent="0.25">
      <c r="A93" s="7"/>
      <c r="B93" s="18"/>
      <c r="C93" s="7"/>
      <c r="D93" s="7"/>
      <c r="E93" s="7"/>
      <c r="F93" s="7"/>
      <c r="G93" s="7"/>
      <c r="H93" s="7"/>
      <c r="I93" s="7"/>
      <c r="J93" s="7"/>
      <c r="K93" s="7"/>
      <c r="L93" s="7"/>
      <c r="M93" s="7"/>
      <c r="N93" s="7"/>
      <c r="O93" s="7"/>
      <c r="P93" s="7"/>
      <c r="Q93" s="7"/>
      <c r="R93" s="7"/>
      <c r="S93" s="7"/>
      <c r="T93" s="7"/>
      <c r="U93" s="7"/>
      <c r="V93" s="7"/>
      <c r="W93" s="7"/>
      <c r="X93" s="7"/>
      <c r="Y93" s="7"/>
      <c r="Z93" s="7"/>
    </row>
    <row r="94" spans="1:26" ht="15.75" x14ac:dyDescent="0.25">
      <c r="A94" s="7"/>
      <c r="B94" s="18"/>
      <c r="C94" s="7"/>
      <c r="D94" s="7"/>
      <c r="E94" s="7"/>
      <c r="F94" s="7"/>
      <c r="G94" s="7"/>
      <c r="H94" s="7"/>
      <c r="I94" s="7"/>
      <c r="J94" s="7"/>
      <c r="K94" s="7"/>
      <c r="L94" s="7"/>
      <c r="M94" s="7"/>
      <c r="N94" s="7"/>
      <c r="O94" s="7"/>
      <c r="P94" s="7"/>
      <c r="Q94" s="7"/>
      <c r="R94" s="7"/>
      <c r="S94" s="7"/>
      <c r="T94" s="7"/>
      <c r="U94" s="7"/>
      <c r="V94" s="7"/>
      <c r="W94" s="7"/>
      <c r="X94" s="7"/>
      <c r="Y94" s="7"/>
      <c r="Z94" s="7"/>
    </row>
    <row r="95" spans="1:26" ht="15.75" x14ac:dyDescent="0.25">
      <c r="A95" s="7"/>
      <c r="B95" s="18"/>
      <c r="C95" s="7"/>
      <c r="D95" s="7"/>
      <c r="E95" s="7"/>
      <c r="F95" s="7"/>
      <c r="G95" s="7"/>
      <c r="H95" s="7"/>
      <c r="I95" s="7"/>
      <c r="J95" s="7"/>
      <c r="K95" s="7"/>
      <c r="L95" s="7"/>
      <c r="M95" s="7"/>
      <c r="N95" s="7"/>
      <c r="O95" s="7"/>
      <c r="P95" s="7"/>
      <c r="Q95" s="7"/>
      <c r="R95" s="7"/>
      <c r="S95" s="7"/>
      <c r="T95" s="7"/>
      <c r="U95" s="7"/>
      <c r="V95" s="7"/>
      <c r="W95" s="7"/>
      <c r="X95" s="7"/>
      <c r="Y95" s="7"/>
      <c r="Z95" s="7"/>
    </row>
    <row r="96" spans="1:26" ht="15.75" x14ac:dyDescent="0.25">
      <c r="A96" s="7"/>
      <c r="B96" s="18"/>
      <c r="C96" s="7"/>
      <c r="D96" s="7"/>
      <c r="E96" s="7"/>
      <c r="F96" s="7"/>
      <c r="G96" s="7"/>
      <c r="H96" s="7"/>
      <c r="I96" s="7"/>
      <c r="J96" s="7"/>
      <c r="K96" s="7"/>
      <c r="L96" s="7"/>
      <c r="M96" s="7"/>
      <c r="N96" s="7"/>
      <c r="O96" s="7"/>
      <c r="P96" s="7"/>
      <c r="Q96" s="7"/>
      <c r="R96" s="7"/>
      <c r="S96" s="7"/>
      <c r="T96" s="7"/>
      <c r="U96" s="7"/>
      <c r="V96" s="7"/>
      <c r="W96" s="7"/>
      <c r="X96" s="7"/>
      <c r="Y96" s="7"/>
      <c r="Z96" s="7"/>
    </row>
    <row r="97" spans="1:26" ht="15.75" x14ac:dyDescent="0.25">
      <c r="A97" s="7"/>
      <c r="B97" s="18"/>
      <c r="C97" s="7"/>
      <c r="D97" s="7"/>
      <c r="E97" s="7"/>
      <c r="F97" s="7"/>
      <c r="G97" s="7"/>
      <c r="H97" s="7"/>
      <c r="I97" s="7"/>
      <c r="J97" s="7"/>
      <c r="K97" s="7"/>
      <c r="L97" s="7"/>
      <c r="M97" s="7"/>
      <c r="N97" s="7"/>
      <c r="O97" s="7"/>
      <c r="P97" s="7"/>
      <c r="Q97" s="7"/>
      <c r="R97" s="7"/>
      <c r="S97" s="7"/>
      <c r="T97" s="7"/>
      <c r="U97" s="7"/>
      <c r="V97" s="7"/>
      <c r="W97" s="7"/>
      <c r="X97" s="7"/>
      <c r="Y97" s="7"/>
      <c r="Z97" s="7"/>
    </row>
    <row r="98" spans="1:26" ht="15.75" x14ac:dyDescent="0.25">
      <c r="A98" s="7"/>
      <c r="B98" s="18"/>
      <c r="C98" s="7"/>
      <c r="D98" s="7"/>
      <c r="E98" s="7"/>
      <c r="F98" s="7"/>
      <c r="G98" s="7"/>
      <c r="H98" s="7"/>
      <c r="I98" s="7"/>
      <c r="J98" s="7"/>
      <c r="K98" s="7"/>
      <c r="L98" s="7"/>
      <c r="M98" s="7"/>
      <c r="N98" s="7"/>
      <c r="O98" s="7"/>
      <c r="P98" s="7"/>
      <c r="Q98" s="7"/>
      <c r="R98" s="7"/>
      <c r="S98" s="7"/>
      <c r="T98" s="7"/>
      <c r="U98" s="7"/>
      <c r="V98" s="7"/>
      <c r="W98" s="7"/>
      <c r="X98" s="7"/>
      <c r="Y98" s="7"/>
      <c r="Z98" s="7"/>
    </row>
    <row r="99" spans="1:26" ht="15.75" x14ac:dyDescent="0.25">
      <c r="A99" s="7"/>
      <c r="B99" s="18"/>
      <c r="C99" s="7"/>
      <c r="D99" s="7"/>
      <c r="E99" s="7"/>
      <c r="F99" s="7"/>
      <c r="G99" s="7"/>
      <c r="H99" s="7"/>
      <c r="I99" s="7"/>
      <c r="J99" s="7"/>
      <c r="K99" s="7"/>
      <c r="L99" s="7"/>
      <c r="M99" s="7"/>
      <c r="N99" s="7"/>
      <c r="O99" s="7"/>
      <c r="P99" s="7"/>
      <c r="Q99" s="7"/>
      <c r="R99" s="7"/>
      <c r="S99" s="7"/>
      <c r="T99" s="7"/>
      <c r="U99" s="7"/>
      <c r="V99" s="7"/>
      <c r="W99" s="7"/>
      <c r="X99" s="7"/>
      <c r="Y99" s="7"/>
      <c r="Z99" s="7"/>
    </row>
    <row r="100" spans="1:26" ht="15.75" x14ac:dyDescent="0.25">
      <c r="A100" s="7"/>
      <c r="B100" s="18"/>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x14ac:dyDescent="0.25">
      <c r="A101" s="7"/>
      <c r="B101" s="18"/>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x14ac:dyDescent="0.25">
      <c r="A102" s="7"/>
      <c r="B102" s="18"/>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x14ac:dyDescent="0.25">
      <c r="A103" s="7"/>
      <c r="B103" s="18"/>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x14ac:dyDescent="0.25">
      <c r="A104" s="7"/>
      <c r="B104" s="18"/>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x14ac:dyDescent="0.25">
      <c r="A105" s="7"/>
      <c r="B105" s="18"/>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x14ac:dyDescent="0.25">
      <c r="A106" s="7"/>
      <c r="B106" s="18"/>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x14ac:dyDescent="0.25">
      <c r="A107" s="7"/>
      <c r="B107" s="18"/>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x14ac:dyDescent="0.25">
      <c r="A108" s="7"/>
      <c r="B108" s="18"/>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x14ac:dyDescent="0.25">
      <c r="A109" s="7"/>
      <c r="B109" s="18"/>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x14ac:dyDescent="0.25">
      <c r="A110" s="7"/>
      <c r="B110" s="18"/>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x14ac:dyDescent="0.25">
      <c r="A111" s="7"/>
      <c r="B111" s="18"/>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x14ac:dyDescent="0.25">
      <c r="A112" s="7"/>
      <c r="B112" s="18"/>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x14ac:dyDescent="0.25">
      <c r="A113" s="7"/>
      <c r="B113" s="18"/>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x14ac:dyDescent="0.25">
      <c r="A114" s="7"/>
      <c r="B114" s="18"/>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x14ac:dyDescent="0.25">
      <c r="A115" s="7"/>
      <c r="B115" s="18"/>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x14ac:dyDescent="0.25">
      <c r="A116" s="7"/>
      <c r="B116" s="18"/>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x14ac:dyDescent="0.25">
      <c r="A117" s="7"/>
      <c r="B117" s="18"/>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x14ac:dyDescent="0.25">
      <c r="A118" s="7"/>
      <c r="B118" s="18"/>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x14ac:dyDescent="0.25">
      <c r="A119" s="7"/>
      <c r="B119" s="18"/>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x14ac:dyDescent="0.25">
      <c r="A120" s="7"/>
      <c r="B120" s="18"/>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x14ac:dyDescent="0.25">
      <c r="A121" s="7"/>
      <c r="B121" s="18"/>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x14ac:dyDescent="0.25">
      <c r="A122" s="7"/>
      <c r="B122" s="18"/>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x14ac:dyDescent="0.25">
      <c r="A123" s="7"/>
      <c r="B123" s="18"/>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x14ac:dyDescent="0.25">
      <c r="A124" s="7"/>
      <c r="B124" s="18"/>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x14ac:dyDescent="0.25">
      <c r="A125" s="7"/>
      <c r="B125" s="18"/>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x14ac:dyDescent="0.25">
      <c r="A126" s="7"/>
      <c r="B126" s="18"/>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x14ac:dyDescent="0.25">
      <c r="A127" s="7"/>
      <c r="B127" s="18"/>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x14ac:dyDescent="0.25">
      <c r="A128" s="7"/>
      <c r="B128" s="18"/>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x14ac:dyDescent="0.25">
      <c r="A129" s="7"/>
      <c r="B129" s="18"/>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x14ac:dyDescent="0.25">
      <c r="A130" s="7"/>
      <c r="B130" s="18"/>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x14ac:dyDescent="0.25">
      <c r="A131" s="7"/>
      <c r="B131" s="18"/>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x14ac:dyDescent="0.25">
      <c r="A132" s="7"/>
      <c r="B132" s="18"/>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x14ac:dyDescent="0.25">
      <c r="A133" s="7"/>
      <c r="B133" s="18"/>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x14ac:dyDescent="0.25">
      <c r="A134" s="7"/>
      <c r="B134" s="18"/>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x14ac:dyDescent="0.25">
      <c r="A135" s="7"/>
      <c r="B135" s="18"/>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x14ac:dyDescent="0.25">
      <c r="A136" s="7"/>
      <c r="B136" s="18"/>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x14ac:dyDescent="0.25">
      <c r="A137" s="7"/>
      <c r="B137" s="18"/>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x14ac:dyDescent="0.25">
      <c r="A138" s="7"/>
      <c r="B138" s="18"/>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x14ac:dyDescent="0.25">
      <c r="A139" s="7"/>
      <c r="B139" s="18"/>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x14ac:dyDescent="0.25">
      <c r="A140" s="7"/>
      <c r="B140" s="18"/>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x14ac:dyDescent="0.25">
      <c r="A141" s="7"/>
      <c r="B141" s="18"/>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x14ac:dyDescent="0.25">
      <c r="A142" s="7"/>
      <c r="B142" s="18"/>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x14ac:dyDescent="0.25">
      <c r="A143" s="7"/>
      <c r="B143" s="18"/>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x14ac:dyDescent="0.25">
      <c r="A144" s="7"/>
      <c r="B144" s="18"/>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x14ac:dyDescent="0.25">
      <c r="A145" s="7"/>
      <c r="B145" s="18"/>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x14ac:dyDescent="0.25">
      <c r="A146" s="7"/>
      <c r="B146" s="18"/>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x14ac:dyDescent="0.25">
      <c r="A147" s="7"/>
      <c r="B147" s="18"/>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x14ac:dyDescent="0.25">
      <c r="A148" s="7"/>
      <c r="B148" s="18"/>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x14ac:dyDescent="0.25">
      <c r="A149" s="7"/>
      <c r="B149" s="18"/>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x14ac:dyDescent="0.25">
      <c r="A150" s="7"/>
      <c r="B150" s="18"/>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x14ac:dyDescent="0.25">
      <c r="A151" s="7"/>
      <c r="B151" s="18"/>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x14ac:dyDescent="0.25">
      <c r="A152" s="7"/>
      <c r="B152" s="18"/>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x14ac:dyDescent="0.25">
      <c r="A153" s="7"/>
      <c r="B153" s="18"/>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x14ac:dyDescent="0.25">
      <c r="A154" s="7"/>
      <c r="B154" s="18"/>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x14ac:dyDescent="0.25">
      <c r="A155" s="7"/>
      <c r="B155" s="18"/>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x14ac:dyDescent="0.25">
      <c r="A156" s="7"/>
      <c r="B156" s="18"/>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x14ac:dyDescent="0.25">
      <c r="A157" s="7"/>
      <c r="B157" s="18"/>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x14ac:dyDescent="0.25">
      <c r="A158" s="7"/>
      <c r="B158" s="18"/>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x14ac:dyDescent="0.25">
      <c r="A159" s="7"/>
      <c r="B159" s="18"/>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x14ac:dyDescent="0.25">
      <c r="A160" s="7"/>
      <c r="B160" s="18"/>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x14ac:dyDescent="0.25">
      <c r="A161" s="7"/>
      <c r="B161" s="18"/>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x14ac:dyDescent="0.25">
      <c r="A162" s="7"/>
      <c r="B162" s="18"/>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x14ac:dyDescent="0.25">
      <c r="A163" s="7"/>
      <c r="B163" s="18"/>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x14ac:dyDescent="0.25">
      <c r="A164" s="7"/>
      <c r="B164" s="18"/>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x14ac:dyDescent="0.25">
      <c r="A165" s="7"/>
      <c r="B165" s="18"/>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x14ac:dyDescent="0.25">
      <c r="A166" s="7"/>
      <c r="B166" s="18"/>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x14ac:dyDescent="0.25">
      <c r="A167" s="7"/>
      <c r="B167" s="18"/>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x14ac:dyDescent="0.25">
      <c r="A168" s="7"/>
      <c r="B168" s="18"/>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x14ac:dyDescent="0.25">
      <c r="A169" s="7"/>
      <c r="B169" s="18"/>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x14ac:dyDescent="0.25">
      <c r="A170" s="7"/>
      <c r="B170" s="18"/>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x14ac:dyDescent="0.25">
      <c r="A171" s="7"/>
      <c r="B171" s="18"/>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x14ac:dyDescent="0.25">
      <c r="A172" s="7"/>
      <c r="B172" s="18"/>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x14ac:dyDescent="0.25">
      <c r="A173" s="7"/>
      <c r="B173" s="18"/>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x14ac:dyDescent="0.25">
      <c r="A174" s="7"/>
      <c r="B174" s="18"/>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x14ac:dyDescent="0.25">
      <c r="A175" s="7"/>
      <c r="B175" s="18"/>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x14ac:dyDescent="0.25">
      <c r="A176" s="7"/>
      <c r="B176" s="18"/>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x14ac:dyDescent="0.25">
      <c r="A177" s="7"/>
      <c r="B177" s="18"/>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x14ac:dyDescent="0.25">
      <c r="A178" s="7"/>
      <c r="B178" s="18"/>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x14ac:dyDescent="0.25">
      <c r="A179" s="7"/>
      <c r="B179" s="18"/>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x14ac:dyDescent="0.25">
      <c r="A180" s="7"/>
      <c r="B180" s="18"/>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x14ac:dyDescent="0.25">
      <c r="A181" s="7"/>
      <c r="B181" s="18"/>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x14ac:dyDescent="0.25">
      <c r="A182" s="7"/>
      <c r="B182" s="18"/>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x14ac:dyDescent="0.25">
      <c r="A183" s="7"/>
      <c r="B183" s="18"/>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x14ac:dyDescent="0.25">
      <c r="A184" s="7"/>
      <c r="B184" s="18"/>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x14ac:dyDescent="0.25">
      <c r="A185" s="7"/>
      <c r="B185" s="18"/>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x14ac:dyDescent="0.25">
      <c r="A186" s="7"/>
      <c r="B186" s="18"/>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x14ac:dyDescent="0.25">
      <c r="A187" s="7"/>
      <c r="B187" s="18"/>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x14ac:dyDescent="0.25">
      <c r="A188" s="7"/>
      <c r="B188" s="18"/>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x14ac:dyDescent="0.25">
      <c r="A189" s="7"/>
      <c r="B189" s="18"/>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x14ac:dyDescent="0.25">
      <c r="A190" s="7"/>
      <c r="B190" s="18"/>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x14ac:dyDescent="0.25">
      <c r="A191" s="7"/>
      <c r="B191" s="18"/>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x14ac:dyDescent="0.25">
      <c r="A192" s="7"/>
      <c r="B192" s="18"/>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x14ac:dyDescent="0.25">
      <c r="A193" s="7"/>
      <c r="B193" s="18"/>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x14ac:dyDescent="0.25">
      <c r="A194" s="7"/>
      <c r="B194" s="18"/>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x14ac:dyDescent="0.25">
      <c r="A195" s="7"/>
      <c r="B195" s="18"/>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x14ac:dyDescent="0.25">
      <c r="A196" s="7"/>
      <c r="B196" s="18"/>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x14ac:dyDescent="0.25">
      <c r="A197" s="7"/>
      <c r="B197" s="18"/>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x14ac:dyDescent="0.25">
      <c r="A198" s="7"/>
      <c r="B198" s="18"/>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x14ac:dyDescent="0.25">
      <c r="A199" s="7"/>
      <c r="B199" s="18"/>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x14ac:dyDescent="0.25">
      <c r="A200" s="7"/>
      <c r="B200" s="18"/>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x14ac:dyDescent="0.25">
      <c r="A201" s="7"/>
      <c r="B201" s="18"/>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x14ac:dyDescent="0.25">
      <c r="A202" s="7"/>
      <c r="B202" s="18"/>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x14ac:dyDescent="0.25">
      <c r="A203" s="7"/>
      <c r="B203" s="18"/>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x14ac:dyDescent="0.25">
      <c r="A204" s="7"/>
      <c r="B204" s="18"/>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x14ac:dyDescent="0.25">
      <c r="A205" s="7"/>
      <c r="B205" s="18"/>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x14ac:dyDescent="0.25">
      <c r="A206" s="7"/>
      <c r="B206" s="18"/>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x14ac:dyDescent="0.25">
      <c r="A207" s="7"/>
      <c r="B207" s="18"/>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x14ac:dyDescent="0.25">
      <c r="A208" s="7"/>
      <c r="B208" s="18"/>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x14ac:dyDescent="0.25">
      <c r="A209" s="7"/>
      <c r="B209" s="18"/>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x14ac:dyDescent="0.25">
      <c r="A210" s="7"/>
      <c r="B210" s="18"/>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x14ac:dyDescent="0.25">
      <c r="A211" s="7"/>
      <c r="B211" s="18"/>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x14ac:dyDescent="0.25">
      <c r="A212" s="7"/>
      <c r="B212" s="18"/>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x14ac:dyDescent="0.25">
      <c r="A213" s="7"/>
      <c r="B213" s="18"/>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x14ac:dyDescent="0.25">
      <c r="A214" s="7"/>
      <c r="B214" s="18"/>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x14ac:dyDescent="0.25">
      <c r="A215" s="7"/>
      <c r="B215" s="18"/>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x14ac:dyDescent="0.25">
      <c r="A216" s="7"/>
      <c r="B216" s="18"/>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x14ac:dyDescent="0.25">
      <c r="A217" s="7"/>
      <c r="B217" s="18"/>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x14ac:dyDescent="0.25">
      <c r="A218" s="7"/>
      <c r="B218" s="18"/>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x14ac:dyDescent="0.25">
      <c r="A219" s="7"/>
      <c r="B219" s="18"/>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x14ac:dyDescent="0.25">
      <c r="A220" s="7"/>
      <c r="B220" s="18"/>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x14ac:dyDescent="0.25">
      <c r="A221" s="7"/>
      <c r="B221" s="18"/>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x14ac:dyDescent="0.25">
      <c r="A222" s="7"/>
      <c r="B222" s="18"/>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x14ac:dyDescent="0.25">
      <c r="A223" s="7"/>
      <c r="B223" s="18"/>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x14ac:dyDescent="0.25">
      <c r="A224" s="7"/>
      <c r="B224" s="18"/>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x14ac:dyDescent="0.25">
      <c r="A225" s="7"/>
      <c r="B225" s="18"/>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x14ac:dyDescent="0.25">
      <c r="A226" s="7"/>
      <c r="B226" s="18"/>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x14ac:dyDescent="0.25">
      <c r="A227" s="7"/>
      <c r="B227" s="18"/>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x14ac:dyDescent="0.25">
      <c r="A228" s="7"/>
      <c r="B228" s="18"/>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x14ac:dyDescent="0.25">
      <c r="A229" s="7"/>
      <c r="B229" s="18"/>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x14ac:dyDescent="0.25">
      <c r="A230" s="7"/>
      <c r="B230" s="18"/>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x14ac:dyDescent="0.25">
      <c r="A231" s="7"/>
      <c r="B231" s="18"/>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x14ac:dyDescent="0.25">
      <c r="A232" s="7"/>
      <c r="B232" s="18"/>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x14ac:dyDescent="0.25">
      <c r="A233" s="7"/>
      <c r="B233" s="18"/>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x14ac:dyDescent="0.25">
      <c r="A234" s="7"/>
      <c r="B234" s="18"/>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x14ac:dyDescent="0.25">
      <c r="A235" s="7"/>
      <c r="B235" s="18"/>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x14ac:dyDescent="0.25">
      <c r="A236" s="7"/>
      <c r="B236" s="18"/>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x14ac:dyDescent="0.25">
      <c r="A237" s="7"/>
      <c r="B237" s="18"/>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x14ac:dyDescent="0.25">
      <c r="A238" s="7"/>
      <c r="B238" s="18"/>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x14ac:dyDescent="0.25">
      <c r="A239" s="7"/>
      <c r="B239" s="18"/>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x14ac:dyDescent="0.25">
      <c r="A240" s="7"/>
      <c r="B240" s="18"/>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x14ac:dyDescent="0.25">
      <c r="A241" s="7"/>
      <c r="B241" s="18"/>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x14ac:dyDescent="0.25">
      <c r="A242" s="7"/>
      <c r="B242" s="18"/>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x14ac:dyDescent="0.25">
      <c r="A243" s="7"/>
      <c r="B243" s="18"/>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x14ac:dyDescent="0.25">
      <c r="A244" s="7"/>
      <c r="B244" s="18"/>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x14ac:dyDescent="0.25">
      <c r="A245" s="7"/>
      <c r="B245" s="18"/>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x14ac:dyDescent="0.25">
      <c r="A246" s="7"/>
      <c r="B246" s="18"/>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x14ac:dyDescent="0.25">
      <c r="A247" s="7"/>
      <c r="B247" s="18"/>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x14ac:dyDescent="0.25">
      <c r="A248" s="7"/>
      <c r="B248" s="18"/>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x14ac:dyDescent="0.25">
      <c r="A249" s="7"/>
      <c r="B249" s="18"/>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x14ac:dyDescent="0.25">
      <c r="A250" s="7"/>
      <c r="B250" s="18"/>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x14ac:dyDescent="0.25">
      <c r="A251" s="7"/>
      <c r="B251" s="18"/>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x14ac:dyDescent="0.25">
      <c r="A252" s="7"/>
      <c r="B252" s="18"/>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x14ac:dyDescent="0.25">
      <c r="A253" s="7"/>
      <c r="B253" s="18"/>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x14ac:dyDescent="0.25">
      <c r="A254" s="7"/>
      <c r="B254" s="18"/>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x14ac:dyDescent="0.25">
      <c r="A255" s="7"/>
      <c r="B255" s="18"/>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x14ac:dyDescent="0.25">
      <c r="A256" s="7"/>
      <c r="B256" s="18"/>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x14ac:dyDescent="0.25">
      <c r="A257" s="7"/>
      <c r="B257" s="18"/>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x14ac:dyDescent="0.25">
      <c r="A258" s="7"/>
      <c r="B258" s="18"/>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x14ac:dyDescent="0.25">
      <c r="A259" s="7"/>
      <c r="B259" s="18"/>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x14ac:dyDescent="0.25">
      <c r="A260" s="7"/>
      <c r="B260" s="18"/>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x14ac:dyDescent="0.25">
      <c r="A261" s="7"/>
      <c r="B261" s="18"/>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x14ac:dyDescent="0.25">
      <c r="A262" s="7"/>
      <c r="B262" s="18"/>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x14ac:dyDescent="0.25">
      <c r="A263" s="7"/>
      <c r="B263" s="18"/>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x14ac:dyDescent="0.25">
      <c r="A264" s="7"/>
      <c r="B264" s="18"/>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x14ac:dyDescent="0.25">
      <c r="A265" s="7"/>
      <c r="B265" s="18"/>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x14ac:dyDescent="0.25">
      <c r="A266" s="7"/>
      <c r="B266" s="18"/>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x14ac:dyDescent="0.25">
      <c r="A267" s="7"/>
      <c r="B267" s="18"/>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x14ac:dyDescent="0.25">
      <c r="A268" s="7"/>
      <c r="B268" s="18"/>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x14ac:dyDescent="0.25">
      <c r="A269" s="7"/>
      <c r="B269" s="18"/>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x14ac:dyDescent="0.25">
      <c r="A270" s="7"/>
      <c r="B270" s="18"/>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x14ac:dyDescent="0.25">
      <c r="A271" s="7"/>
      <c r="B271" s="18"/>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x14ac:dyDescent="0.25">
      <c r="A272" s="7"/>
      <c r="B272" s="18"/>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x14ac:dyDescent="0.25">
      <c r="A273" s="7"/>
      <c r="B273" s="18"/>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x14ac:dyDescent="0.25">
      <c r="A274" s="7"/>
      <c r="B274" s="18"/>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x14ac:dyDescent="0.25">
      <c r="A275" s="7"/>
      <c r="B275" s="18"/>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x14ac:dyDescent="0.25">
      <c r="A276" s="7"/>
      <c r="B276" s="18"/>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x14ac:dyDescent="0.25">
      <c r="A277" s="7"/>
      <c r="B277" s="18"/>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x14ac:dyDescent="0.25">
      <c r="A278" s="7"/>
      <c r="B278" s="18"/>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x14ac:dyDescent="0.25">
      <c r="A279" s="7"/>
      <c r="B279" s="18"/>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x14ac:dyDescent="0.25">
      <c r="A280" s="7"/>
      <c r="B280" s="18"/>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x14ac:dyDescent="0.25">
      <c r="A281" s="7"/>
      <c r="B281" s="18"/>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x14ac:dyDescent="0.25">
      <c r="A282" s="7"/>
      <c r="B282" s="18"/>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x14ac:dyDescent="0.25">
      <c r="A283" s="7"/>
      <c r="B283" s="18"/>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x14ac:dyDescent="0.25">
      <c r="A284" s="7"/>
      <c r="B284" s="18"/>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x14ac:dyDescent="0.25">
      <c r="A285" s="7"/>
      <c r="B285" s="18"/>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x14ac:dyDescent="0.25">
      <c r="A286" s="7"/>
      <c r="B286" s="18"/>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x14ac:dyDescent="0.25">
      <c r="A287" s="7"/>
      <c r="B287" s="18"/>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x14ac:dyDescent="0.25">
      <c r="A288" s="7"/>
      <c r="B288" s="18"/>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x14ac:dyDescent="0.25">
      <c r="A289" s="7"/>
      <c r="B289" s="18"/>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x14ac:dyDescent="0.25">
      <c r="A290" s="7"/>
      <c r="B290" s="18"/>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x14ac:dyDescent="0.25">
      <c r="A291" s="7"/>
      <c r="B291" s="18"/>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x14ac:dyDescent="0.25">
      <c r="A292" s="7"/>
      <c r="B292" s="18"/>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x14ac:dyDescent="0.25">
      <c r="A293" s="7"/>
      <c r="B293" s="18"/>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x14ac:dyDescent="0.25">
      <c r="A294" s="7"/>
      <c r="B294" s="18"/>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x14ac:dyDescent="0.25">
      <c r="A295" s="7"/>
      <c r="B295" s="18"/>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x14ac:dyDescent="0.25">
      <c r="A296" s="7"/>
      <c r="B296" s="18"/>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x14ac:dyDescent="0.25">
      <c r="A297" s="7"/>
      <c r="B297" s="18"/>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x14ac:dyDescent="0.25">
      <c r="A298" s="7"/>
      <c r="B298" s="18"/>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x14ac:dyDescent="0.25">
      <c r="A299" s="7"/>
      <c r="B299" s="18"/>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x14ac:dyDescent="0.25">
      <c r="A300" s="7"/>
      <c r="B300" s="18"/>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x14ac:dyDescent="0.25">
      <c r="A301" s="7"/>
      <c r="B301" s="18"/>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x14ac:dyDescent="0.25">
      <c r="A302" s="7"/>
      <c r="B302" s="18"/>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x14ac:dyDescent="0.25">
      <c r="A303" s="7"/>
      <c r="B303" s="18"/>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x14ac:dyDescent="0.25">
      <c r="A304" s="7"/>
      <c r="B304" s="18"/>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x14ac:dyDescent="0.25">
      <c r="A305" s="7"/>
      <c r="B305" s="18"/>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x14ac:dyDescent="0.25">
      <c r="A306" s="7"/>
      <c r="B306" s="18"/>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x14ac:dyDescent="0.25">
      <c r="A307" s="7"/>
      <c r="B307" s="18"/>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x14ac:dyDescent="0.25">
      <c r="A308" s="7"/>
      <c r="B308" s="18"/>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x14ac:dyDescent="0.25">
      <c r="A309" s="7"/>
      <c r="B309" s="18"/>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x14ac:dyDescent="0.25">
      <c r="A310" s="7"/>
      <c r="B310" s="18"/>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x14ac:dyDescent="0.25">
      <c r="A311" s="7"/>
      <c r="B311" s="18"/>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x14ac:dyDescent="0.25">
      <c r="A312" s="7"/>
      <c r="B312" s="18"/>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x14ac:dyDescent="0.25">
      <c r="A313" s="7"/>
      <c r="B313" s="18"/>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x14ac:dyDescent="0.25">
      <c r="A314" s="7"/>
      <c r="B314" s="18"/>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x14ac:dyDescent="0.25">
      <c r="A315" s="7"/>
      <c r="B315" s="18"/>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x14ac:dyDescent="0.25">
      <c r="A316" s="7"/>
      <c r="B316" s="18"/>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x14ac:dyDescent="0.25">
      <c r="A317" s="7"/>
      <c r="B317" s="18"/>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x14ac:dyDescent="0.25">
      <c r="A318" s="7"/>
      <c r="B318" s="18"/>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x14ac:dyDescent="0.25">
      <c r="A319" s="7"/>
      <c r="B319" s="18"/>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x14ac:dyDescent="0.25">
      <c r="A320" s="7"/>
      <c r="B320" s="18"/>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x14ac:dyDescent="0.25">
      <c r="A321" s="7"/>
      <c r="B321" s="18"/>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x14ac:dyDescent="0.25">
      <c r="A322" s="7"/>
      <c r="B322" s="18"/>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x14ac:dyDescent="0.25">
      <c r="A323" s="7"/>
      <c r="B323" s="18"/>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x14ac:dyDescent="0.25">
      <c r="A324" s="7"/>
      <c r="B324" s="18"/>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x14ac:dyDescent="0.25">
      <c r="A325" s="7"/>
      <c r="B325" s="18"/>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x14ac:dyDescent="0.25">
      <c r="A326" s="7"/>
      <c r="B326" s="18"/>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x14ac:dyDescent="0.25">
      <c r="A327" s="7"/>
      <c r="B327" s="18"/>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x14ac:dyDescent="0.25">
      <c r="A328" s="7"/>
      <c r="B328" s="18"/>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x14ac:dyDescent="0.25">
      <c r="A329" s="7"/>
      <c r="B329" s="18"/>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x14ac:dyDescent="0.25">
      <c r="A330" s="7"/>
      <c r="B330" s="18"/>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x14ac:dyDescent="0.25">
      <c r="A331" s="7"/>
      <c r="B331" s="18"/>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x14ac:dyDescent="0.25">
      <c r="A332" s="7"/>
      <c r="B332" s="18"/>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x14ac:dyDescent="0.25">
      <c r="A333" s="7"/>
      <c r="B333" s="18"/>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x14ac:dyDescent="0.25">
      <c r="A334" s="7"/>
      <c r="B334" s="18"/>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x14ac:dyDescent="0.25">
      <c r="A335" s="7"/>
      <c r="B335" s="18"/>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x14ac:dyDescent="0.25">
      <c r="A336" s="7"/>
      <c r="B336" s="18"/>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x14ac:dyDescent="0.25">
      <c r="A337" s="7"/>
      <c r="B337" s="18"/>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x14ac:dyDescent="0.25">
      <c r="A338" s="7"/>
      <c r="B338" s="18"/>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x14ac:dyDescent="0.25">
      <c r="A339" s="7"/>
      <c r="B339" s="18"/>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x14ac:dyDescent="0.25">
      <c r="A340" s="7"/>
      <c r="B340" s="18"/>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x14ac:dyDescent="0.25">
      <c r="A341" s="7"/>
      <c r="B341" s="18"/>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x14ac:dyDescent="0.25">
      <c r="A342" s="7"/>
      <c r="B342" s="18"/>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x14ac:dyDescent="0.25">
      <c r="A343" s="7"/>
      <c r="B343" s="18"/>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x14ac:dyDescent="0.25">
      <c r="A344" s="7"/>
      <c r="B344" s="18"/>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x14ac:dyDescent="0.25">
      <c r="A345" s="7"/>
      <c r="B345" s="18"/>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x14ac:dyDescent="0.25">
      <c r="A346" s="7"/>
      <c r="B346" s="18"/>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x14ac:dyDescent="0.25">
      <c r="A347" s="7"/>
      <c r="B347" s="18"/>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x14ac:dyDescent="0.25">
      <c r="A348" s="7"/>
      <c r="B348" s="18"/>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x14ac:dyDescent="0.25">
      <c r="A349" s="7"/>
      <c r="B349" s="18"/>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x14ac:dyDescent="0.25">
      <c r="A350" s="7"/>
      <c r="B350" s="18"/>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x14ac:dyDescent="0.25">
      <c r="A351" s="7"/>
      <c r="B351" s="18"/>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x14ac:dyDescent="0.25">
      <c r="A352" s="7"/>
      <c r="B352" s="18"/>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x14ac:dyDescent="0.25">
      <c r="A353" s="7"/>
      <c r="B353" s="18"/>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x14ac:dyDescent="0.25">
      <c r="A354" s="7"/>
      <c r="B354" s="18"/>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x14ac:dyDescent="0.25">
      <c r="A355" s="7"/>
      <c r="B355" s="18"/>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x14ac:dyDescent="0.25">
      <c r="A356" s="7"/>
      <c r="B356" s="18"/>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x14ac:dyDescent="0.25">
      <c r="A357" s="7"/>
      <c r="B357" s="18"/>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x14ac:dyDescent="0.25">
      <c r="A358" s="7"/>
      <c r="B358" s="18"/>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x14ac:dyDescent="0.25">
      <c r="A359" s="7"/>
      <c r="B359" s="18"/>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x14ac:dyDescent="0.25">
      <c r="A360" s="7"/>
      <c r="B360" s="18"/>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x14ac:dyDescent="0.25">
      <c r="A361" s="7"/>
      <c r="B361" s="18"/>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x14ac:dyDescent="0.25">
      <c r="A362" s="7"/>
      <c r="B362" s="18"/>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x14ac:dyDescent="0.25">
      <c r="A363" s="7"/>
      <c r="B363" s="18"/>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x14ac:dyDescent="0.25">
      <c r="A364" s="7"/>
      <c r="B364" s="18"/>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x14ac:dyDescent="0.25">
      <c r="A365" s="7"/>
      <c r="B365" s="18"/>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x14ac:dyDescent="0.25">
      <c r="A366" s="7"/>
      <c r="B366" s="18"/>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x14ac:dyDescent="0.25">
      <c r="A367" s="7"/>
      <c r="B367" s="18"/>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x14ac:dyDescent="0.25">
      <c r="A368" s="7"/>
      <c r="B368" s="18"/>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x14ac:dyDescent="0.25">
      <c r="A369" s="7"/>
      <c r="B369" s="18"/>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x14ac:dyDescent="0.25">
      <c r="A370" s="7"/>
      <c r="B370" s="18"/>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x14ac:dyDescent="0.25">
      <c r="A371" s="7"/>
      <c r="B371" s="18"/>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x14ac:dyDescent="0.25">
      <c r="A372" s="7"/>
      <c r="B372" s="18"/>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x14ac:dyDescent="0.25">
      <c r="A373" s="7"/>
      <c r="B373" s="18"/>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x14ac:dyDescent="0.25">
      <c r="A374" s="7"/>
      <c r="B374" s="18"/>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x14ac:dyDescent="0.25">
      <c r="A375" s="7"/>
      <c r="B375" s="18"/>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x14ac:dyDescent="0.25">
      <c r="A376" s="7"/>
      <c r="B376" s="18"/>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x14ac:dyDescent="0.25">
      <c r="A377" s="7"/>
      <c r="B377" s="18"/>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x14ac:dyDescent="0.25">
      <c r="A378" s="7"/>
      <c r="B378" s="18"/>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x14ac:dyDescent="0.25">
      <c r="A379" s="7"/>
      <c r="B379" s="18"/>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x14ac:dyDescent="0.25">
      <c r="A380" s="7"/>
      <c r="B380" s="18"/>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x14ac:dyDescent="0.25">
      <c r="A381" s="7"/>
      <c r="B381" s="18"/>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x14ac:dyDescent="0.25">
      <c r="A382" s="7"/>
      <c r="B382" s="18"/>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x14ac:dyDescent="0.25">
      <c r="A383" s="7"/>
      <c r="B383" s="18"/>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x14ac:dyDescent="0.25">
      <c r="A384" s="7"/>
      <c r="B384" s="18"/>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x14ac:dyDescent="0.25">
      <c r="A385" s="7"/>
      <c r="B385" s="18"/>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x14ac:dyDescent="0.25">
      <c r="A386" s="7"/>
      <c r="B386" s="18"/>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x14ac:dyDescent="0.25">
      <c r="A387" s="7"/>
      <c r="B387" s="18"/>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x14ac:dyDescent="0.25">
      <c r="A388" s="7"/>
      <c r="B388" s="18"/>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x14ac:dyDescent="0.25">
      <c r="A389" s="7"/>
      <c r="B389" s="18"/>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x14ac:dyDescent="0.25">
      <c r="A390" s="7"/>
      <c r="B390" s="18"/>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x14ac:dyDescent="0.25">
      <c r="A391" s="7"/>
      <c r="B391" s="18"/>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x14ac:dyDescent="0.25">
      <c r="A392" s="7"/>
      <c r="B392" s="18"/>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x14ac:dyDescent="0.25">
      <c r="A393" s="7"/>
      <c r="B393" s="18"/>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x14ac:dyDescent="0.25">
      <c r="A394" s="7"/>
      <c r="B394" s="18"/>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x14ac:dyDescent="0.25">
      <c r="A395" s="7"/>
      <c r="B395" s="18"/>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x14ac:dyDescent="0.25">
      <c r="A396" s="7"/>
      <c r="B396" s="18"/>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x14ac:dyDescent="0.25">
      <c r="A397" s="7"/>
      <c r="B397" s="18"/>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x14ac:dyDescent="0.25">
      <c r="A398" s="7"/>
      <c r="B398" s="18"/>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x14ac:dyDescent="0.25">
      <c r="A399" s="7"/>
      <c r="B399" s="18"/>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x14ac:dyDescent="0.25">
      <c r="A400" s="7"/>
      <c r="B400" s="18"/>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x14ac:dyDescent="0.25">
      <c r="A401" s="7"/>
      <c r="B401" s="18"/>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x14ac:dyDescent="0.25">
      <c r="A402" s="7"/>
      <c r="B402" s="18"/>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x14ac:dyDescent="0.25">
      <c r="A403" s="7"/>
      <c r="B403" s="18"/>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x14ac:dyDescent="0.25">
      <c r="A404" s="7"/>
      <c r="B404" s="18"/>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x14ac:dyDescent="0.25">
      <c r="A405" s="7"/>
      <c r="B405" s="18"/>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x14ac:dyDescent="0.25">
      <c r="A406" s="7"/>
      <c r="B406" s="18"/>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x14ac:dyDescent="0.25">
      <c r="A407" s="7"/>
      <c r="B407" s="18"/>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x14ac:dyDescent="0.25">
      <c r="A408" s="7"/>
      <c r="B408" s="18"/>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x14ac:dyDescent="0.25">
      <c r="A409" s="7"/>
      <c r="B409" s="18"/>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x14ac:dyDescent="0.25">
      <c r="A410" s="7"/>
      <c r="B410" s="18"/>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x14ac:dyDescent="0.25">
      <c r="A411" s="7"/>
      <c r="B411" s="18"/>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x14ac:dyDescent="0.25">
      <c r="A412" s="7"/>
      <c r="B412" s="18"/>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x14ac:dyDescent="0.25">
      <c r="A413" s="7"/>
      <c r="B413" s="18"/>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x14ac:dyDescent="0.25">
      <c r="A414" s="7"/>
      <c r="B414" s="18"/>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x14ac:dyDescent="0.25">
      <c r="A415" s="7"/>
      <c r="B415" s="18"/>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x14ac:dyDescent="0.25">
      <c r="A416" s="7"/>
      <c r="B416" s="18"/>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x14ac:dyDescent="0.25">
      <c r="A417" s="7"/>
      <c r="B417" s="18"/>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x14ac:dyDescent="0.25">
      <c r="A418" s="7"/>
      <c r="B418" s="18"/>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x14ac:dyDescent="0.25">
      <c r="A419" s="7"/>
      <c r="B419" s="18"/>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x14ac:dyDescent="0.25">
      <c r="A420" s="7"/>
      <c r="B420" s="18"/>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x14ac:dyDescent="0.25">
      <c r="A421" s="7"/>
      <c r="B421" s="18"/>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x14ac:dyDescent="0.25">
      <c r="A422" s="7"/>
      <c r="B422" s="18"/>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x14ac:dyDescent="0.25">
      <c r="A423" s="7"/>
      <c r="B423" s="18"/>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x14ac:dyDescent="0.25">
      <c r="A424" s="7"/>
      <c r="B424" s="18"/>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x14ac:dyDescent="0.25">
      <c r="A425" s="7"/>
      <c r="B425" s="18"/>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x14ac:dyDescent="0.25">
      <c r="A426" s="7"/>
      <c r="B426" s="18"/>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x14ac:dyDescent="0.25">
      <c r="A427" s="7"/>
      <c r="B427" s="18"/>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x14ac:dyDescent="0.25">
      <c r="A428" s="7"/>
      <c r="B428" s="18"/>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x14ac:dyDescent="0.25">
      <c r="A429" s="7"/>
      <c r="B429" s="18"/>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x14ac:dyDescent="0.25">
      <c r="A430" s="7"/>
      <c r="B430" s="18"/>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x14ac:dyDescent="0.25">
      <c r="A431" s="7"/>
      <c r="B431" s="18"/>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x14ac:dyDescent="0.25">
      <c r="A432" s="7"/>
      <c r="B432" s="18"/>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x14ac:dyDescent="0.25">
      <c r="A433" s="7"/>
      <c r="B433" s="18"/>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x14ac:dyDescent="0.25">
      <c r="A434" s="7"/>
      <c r="B434" s="18"/>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x14ac:dyDescent="0.25">
      <c r="A435" s="7"/>
      <c r="B435" s="18"/>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x14ac:dyDescent="0.25">
      <c r="A436" s="7"/>
      <c r="B436" s="18"/>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x14ac:dyDescent="0.25">
      <c r="A437" s="7"/>
      <c r="B437" s="18"/>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x14ac:dyDescent="0.25">
      <c r="A438" s="7"/>
      <c r="B438" s="18"/>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x14ac:dyDescent="0.25">
      <c r="A439" s="7"/>
      <c r="B439" s="18"/>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x14ac:dyDescent="0.25">
      <c r="A440" s="7"/>
      <c r="B440" s="18"/>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x14ac:dyDescent="0.25">
      <c r="A441" s="7"/>
      <c r="B441" s="18"/>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x14ac:dyDescent="0.25">
      <c r="A442" s="7"/>
      <c r="B442" s="18"/>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x14ac:dyDescent="0.25">
      <c r="A443" s="7"/>
      <c r="B443" s="18"/>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x14ac:dyDescent="0.25">
      <c r="A444" s="7"/>
      <c r="B444" s="18"/>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x14ac:dyDescent="0.25">
      <c r="A445" s="7"/>
      <c r="B445" s="18"/>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x14ac:dyDescent="0.25">
      <c r="A446" s="7"/>
      <c r="B446" s="18"/>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x14ac:dyDescent="0.25">
      <c r="A447" s="7"/>
      <c r="B447" s="18"/>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x14ac:dyDescent="0.25">
      <c r="A448" s="7"/>
      <c r="B448" s="18"/>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x14ac:dyDescent="0.25">
      <c r="A449" s="7"/>
      <c r="B449" s="18"/>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x14ac:dyDescent="0.25">
      <c r="A450" s="7"/>
      <c r="B450" s="18"/>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x14ac:dyDescent="0.25">
      <c r="A451" s="7"/>
      <c r="B451" s="18"/>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x14ac:dyDescent="0.25">
      <c r="A452" s="7"/>
      <c r="B452" s="18"/>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x14ac:dyDescent="0.25">
      <c r="A453" s="7"/>
      <c r="B453" s="18"/>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x14ac:dyDescent="0.25">
      <c r="A454" s="7"/>
      <c r="B454" s="18"/>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x14ac:dyDescent="0.25">
      <c r="A455" s="7"/>
      <c r="B455" s="18"/>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x14ac:dyDescent="0.25">
      <c r="A456" s="7"/>
      <c r="B456" s="18"/>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x14ac:dyDescent="0.25">
      <c r="A457" s="7"/>
      <c r="B457" s="18"/>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x14ac:dyDescent="0.25">
      <c r="A458" s="7"/>
      <c r="B458" s="18"/>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x14ac:dyDescent="0.25">
      <c r="A459" s="7"/>
      <c r="B459" s="18"/>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x14ac:dyDescent="0.25">
      <c r="A460" s="7"/>
      <c r="B460" s="18"/>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x14ac:dyDescent="0.25">
      <c r="A461" s="7"/>
      <c r="B461" s="18"/>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x14ac:dyDescent="0.25">
      <c r="A462" s="7"/>
      <c r="B462" s="18"/>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x14ac:dyDescent="0.25">
      <c r="A463" s="7"/>
      <c r="B463" s="18"/>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x14ac:dyDescent="0.25">
      <c r="A464" s="7"/>
      <c r="B464" s="18"/>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x14ac:dyDescent="0.25">
      <c r="A465" s="7"/>
      <c r="B465" s="18"/>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x14ac:dyDescent="0.25">
      <c r="A466" s="7"/>
      <c r="B466" s="18"/>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x14ac:dyDescent="0.25">
      <c r="A467" s="7"/>
      <c r="B467" s="18"/>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x14ac:dyDescent="0.25">
      <c r="A468" s="7"/>
      <c r="B468" s="18"/>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x14ac:dyDescent="0.25">
      <c r="A469" s="7"/>
      <c r="B469" s="18"/>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x14ac:dyDescent="0.25">
      <c r="A470" s="7"/>
      <c r="B470" s="18"/>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x14ac:dyDescent="0.25">
      <c r="A471" s="7"/>
      <c r="B471" s="18"/>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x14ac:dyDescent="0.25">
      <c r="A472" s="7"/>
      <c r="B472" s="18"/>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x14ac:dyDescent="0.25">
      <c r="A473" s="7"/>
      <c r="B473" s="18"/>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x14ac:dyDescent="0.25">
      <c r="A474" s="7"/>
      <c r="B474" s="18"/>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x14ac:dyDescent="0.25">
      <c r="A475" s="7"/>
      <c r="B475" s="18"/>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x14ac:dyDescent="0.25">
      <c r="A476" s="7"/>
      <c r="B476" s="18"/>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x14ac:dyDescent="0.25">
      <c r="A477" s="7"/>
      <c r="B477" s="18"/>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x14ac:dyDescent="0.25">
      <c r="A478" s="7"/>
      <c r="B478" s="18"/>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x14ac:dyDescent="0.25">
      <c r="A479" s="7"/>
      <c r="B479" s="18"/>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x14ac:dyDescent="0.25">
      <c r="A480" s="7"/>
      <c r="B480" s="18"/>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x14ac:dyDescent="0.25">
      <c r="A481" s="7"/>
      <c r="B481" s="18"/>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x14ac:dyDescent="0.25">
      <c r="A482" s="7"/>
      <c r="B482" s="18"/>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x14ac:dyDescent="0.25">
      <c r="A483" s="7"/>
      <c r="B483" s="18"/>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x14ac:dyDescent="0.25">
      <c r="A484" s="7"/>
      <c r="B484" s="18"/>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x14ac:dyDescent="0.25">
      <c r="A485" s="7"/>
      <c r="B485" s="18"/>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x14ac:dyDescent="0.25">
      <c r="A486" s="7"/>
      <c r="B486" s="18"/>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x14ac:dyDescent="0.25">
      <c r="A487" s="7"/>
      <c r="B487" s="18"/>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x14ac:dyDescent="0.25">
      <c r="A488" s="7"/>
      <c r="B488" s="18"/>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x14ac:dyDescent="0.25">
      <c r="A489" s="7"/>
      <c r="B489" s="18"/>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x14ac:dyDescent="0.25">
      <c r="A490" s="7"/>
      <c r="B490" s="18"/>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x14ac:dyDescent="0.25">
      <c r="A491" s="7"/>
      <c r="B491" s="18"/>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x14ac:dyDescent="0.25">
      <c r="A492" s="7"/>
      <c r="B492" s="18"/>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x14ac:dyDescent="0.25">
      <c r="A493" s="7"/>
      <c r="B493" s="18"/>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x14ac:dyDescent="0.25">
      <c r="A494" s="7"/>
      <c r="B494" s="18"/>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x14ac:dyDescent="0.25">
      <c r="A495" s="7"/>
      <c r="B495" s="18"/>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x14ac:dyDescent="0.25">
      <c r="A496" s="7"/>
      <c r="B496" s="18"/>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x14ac:dyDescent="0.25">
      <c r="A497" s="7"/>
      <c r="B497" s="18"/>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x14ac:dyDescent="0.25">
      <c r="A498" s="7"/>
      <c r="B498" s="18"/>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x14ac:dyDescent="0.25">
      <c r="A499" s="7"/>
      <c r="B499" s="18"/>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x14ac:dyDescent="0.25">
      <c r="A500" s="7"/>
      <c r="B500" s="18"/>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x14ac:dyDescent="0.25">
      <c r="A501" s="7"/>
      <c r="B501" s="18"/>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x14ac:dyDescent="0.25">
      <c r="A502" s="7"/>
      <c r="B502" s="18"/>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x14ac:dyDescent="0.25">
      <c r="A503" s="7"/>
      <c r="B503" s="18"/>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x14ac:dyDescent="0.25">
      <c r="A504" s="7"/>
      <c r="B504" s="18"/>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x14ac:dyDescent="0.25">
      <c r="A505" s="7"/>
      <c r="B505" s="18"/>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x14ac:dyDescent="0.25">
      <c r="A506" s="7"/>
      <c r="B506" s="18"/>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x14ac:dyDescent="0.25">
      <c r="A507" s="7"/>
      <c r="B507" s="18"/>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x14ac:dyDescent="0.25">
      <c r="A508" s="7"/>
      <c r="B508" s="18"/>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x14ac:dyDescent="0.25">
      <c r="A509" s="7"/>
      <c r="B509" s="18"/>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x14ac:dyDescent="0.25">
      <c r="A510" s="7"/>
      <c r="B510" s="18"/>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x14ac:dyDescent="0.25">
      <c r="A511" s="7"/>
      <c r="B511" s="18"/>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x14ac:dyDescent="0.25">
      <c r="A512" s="7"/>
      <c r="B512" s="18"/>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x14ac:dyDescent="0.25">
      <c r="A513" s="7"/>
      <c r="B513" s="18"/>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x14ac:dyDescent="0.25">
      <c r="A514" s="7"/>
      <c r="B514" s="18"/>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x14ac:dyDescent="0.25">
      <c r="A515" s="7"/>
      <c r="B515" s="18"/>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x14ac:dyDescent="0.25">
      <c r="A516" s="7"/>
      <c r="B516" s="18"/>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x14ac:dyDescent="0.25">
      <c r="A517" s="7"/>
      <c r="B517" s="18"/>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x14ac:dyDescent="0.25">
      <c r="A518" s="7"/>
      <c r="B518" s="18"/>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x14ac:dyDescent="0.25">
      <c r="A519" s="7"/>
      <c r="B519" s="18"/>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x14ac:dyDescent="0.25">
      <c r="A520" s="7"/>
      <c r="B520" s="18"/>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x14ac:dyDescent="0.25">
      <c r="A521" s="7"/>
      <c r="B521" s="18"/>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x14ac:dyDescent="0.25">
      <c r="A522" s="7"/>
      <c r="B522" s="18"/>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x14ac:dyDescent="0.25">
      <c r="A523" s="7"/>
      <c r="B523" s="18"/>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x14ac:dyDescent="0.25">
      <c r="A524" s="7"/>
      <c r="B524" s="18"/>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x14ac:dyDescent="0.25">
      <c r="A525" s="7"/>
      <c r="B525" s="18"/>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x14ac:dyDescent="0.25">
      <c r="A526" s="7"/>
      <c r="B526" s="18"/>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x14ac:dyDescent="0.25">
      <c r="A527" s="7"/>
      <c r="B527" s="18"/>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x14ac:dyDescent="0.25">
      <c r="A528" s="7"/>
      <c r="B528" s="18"/>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x14ac:dyDescent="0.25">
      <c r="A529" s="7"/>
      <c r="B529" s="18"/>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x14ac:dyDescent="0.25">
      <c r="A530" s="7"/>
      <c r="B530" s="18"/>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x14ac:dyDescent="0.25">
      <c r="A531" s="7"/>
      <c r="B531" s="18"/>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x14ac:dyDescent="0.25">
      <c r="A532" s="7"/>
      <c r="B532" s="18"/>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x14ac:dyDescent="0.25">
      <c r="A533" s="7"/>
      <c r="B533" s="18"/>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x14ac:dyDescent="0.25">
      <c r="A534" s="7"/>
      <c r="B534" s="18"/>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x14ac:dyDescent="0.25">
      <c r="A535" s="7"/>
      <c r="B535" s="18"/>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x14ac:dyDescent="0.25">
      <c r="A536" s="7"/>
      <c r="B536" s="18"/>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x14ac:dyDescent="0.25">
      <c r="A537" s="7"/>
      <c r="B537" s="18"/>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x14ac:dyDescent="0.25">
      <c r="A538" s="7"/>
      <c r="B538" s="18"/>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x14ac:dyDescent="0.25">
      <c r="A539" s="7"/>
      <c r="B539" s="18"/>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x14ac:dyDescent="0.25">
      <c r="A540" s="7"/>
      <c r="B540" s="18"/>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x14ac:dyDescent="0.25">
      <c r="A541" s="7"/>
      <c r="B541" s="18"/>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x14ac:dyDescent="0.25">
      <c r="A542" s="7"/>
      <c r="B542" s="18"/>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x14ac:dyDescent="0.25">
      <c r="A543" s="7"/>
      <c r="B543" s="18"/>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x14ac:dyDescent="0.25">
      <c r="A544" s="7"/>
      <c r="B544" s="18"/>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x14ac:dyDescent="0.25">
      <c r="A545" s="7"/>
      <c r="B545" s="18"/>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x14ac:dyDescent="0.25">
      <c r="A546" s="7"/>
      <c r="B546" s="18"/>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x14ac:dyDescent="0.25">
      <c r="A547" s="7"/>
      <c r="B547" s="18"/>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x14ac:dyDescent="0.25">
      <c r="A548" s="7"/>
      <c r="B548" s="18"/>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x14ac:dyDescent="0.25">
      <c r="A549" s="7"/>
      <c r="B549" s="18"/>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x14ac:dyDescent="0.25">
      <c r="A550" s="7"/>
      <c r="B550" s="18"/>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x14ac:dyDescent="0.25">
      <c r="A551" s="7"/>
      <c r="B551" s="18"/>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x14ac:dyDescent="0.25">
      <c r="A552" s="7"/>
      <c r="B552" s="18"/>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x14ac:dyDescent="0.25">
      <c r="A553" s="7"/>
      <c r="B553" s="18"/>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x14ac:dyDescent="0.25">
      <c r="A554" s="7"/>
      <c r="B554" s="18"/>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x14ac:dyDescent="0.25">
      <c r="A555" s="7"/>
      <c r="B555" s="18"/>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x14ac:dyDescent="0.25">
      <c r="A556" s="7"/>
      <c r="B556" s="18"/>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x14ac:dyDescent="0.25">
      <c r="A557" s="7"/>
      <c r="B557" s="18"/>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x14ac:dyDescent="0.25">
      <c r="A558" s="7"/>
      <c r="B558" s="18"/>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x14ac:dyDescent="0.25">
      <c r="A559" s="7"/>
      <c r="B559" s="18"/>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x14ac:dyDescent="0.25">
      <c r="A560" s="7"/>
      <c r="B560" s="18"/>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x14ac:dyDescent="0.25">
      <c r="A561" s="7"/>
      <c r="B561" s="18"/>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x14ac:dyDescent="0.25">
      <c r="A562" s="7"/>
      <c r="B562" s="18"/>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x14ac:dyDescent="0.25">
      <c r="A563" s="7"/>
      <c r="B563" s="18"/>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x14ac:dyDescent="0.25">
      <c r="A564" s="7"/>
      <c r="B564" s="18"/>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x14ac:dyDescent="0.25">
      <c r="A565" s="7"/>
      <c r="B565" s="18"/>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x14ac:dyDescent="0.25">
      <c r="A566" s="7"/>
      <c r="B566" s="18"/>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x14ac:dyDescent="0.25">
      <c r="A567" s="7"/>
      <c r="B567" s="18"/>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x14ac:dyDescent="0.25">
      <c r="A568" s="7"/>
      <c r="B568" s="18"/>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x14ac:dyDescent="0.25">
      <c r="A569" s="7"/>
      <c r="B569" s="18"/>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x14ac:dyDescent="0.25">
      <c r="A570" s="7"/>
      <c r="B570" s="18"/>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x14ac:dyDescent="0.25">
      <c r="A571" s="7"/>
      <c r="B571" s="18"/>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x14ac:dyDescent="0.25">
      <c r="A572" s="7"/>
      <c r="B572" s="18"/>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x14ac:dyDescent="0.25">
      <c r="A573" s="7"/>
      <c r="B573" s="18"/>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x14ac:dyDescent="0.25">
      <c r="A574" s="7"/>
      <c r="B574" s="18"/>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x14ac:dyDescent="0.25">
      <c r="A575" s="7"/>
      <c r="B575" s="18"/>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x14ac:dyDescent="0.25">
      <c r="A576" s="7"/>
      <c r="B576" s="18"/>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x14ac:dyDescent="0.25">
      <c r="A577" s="7"/>
      <c r="B577" s="18"/>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x14ac:dyDescent="0.25">
      <c r="A578" s="7"/>
      <c r="B578" s="18"/>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x14ac:dyDescent="0.25">
      <c r="A579" s="7"/>
      <c r="B579" s="18"/>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x14ac:dyDescent="0.25">
      <c r="A580" s="7"/>
      <c r="B580" s="18"/>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x14ac:dyDescent="0.25">
      <c r="A581" s="7"/>
      <c r="B581" s="18"/>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x14ac:dyDescent="0.25">
      <c r="A582" s="7"/>
      <c r="B582" s="18"/>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x14ac:dyDescent="0.25">
      <c r="A583" s="7"/>
      <c r="B583" s="18"/>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x14ac:dyDescent="0.25">
      <c r="A584" s="7"/>
      <c r="B584" s="18"/>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x14ac:dyDescent="0.25">
      <c r="A585" s="7"/>
      <c r="B585" s="18"/>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x14ac:dyDescent="0.25">
      <c r="A586" s="7"/>
      <c r="B586" s="18"/>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x14ac:dyDescent="0.25">
      <c r="A587" s="7"/>
      <c r="B587" s="18"/>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x14ac:dyDescent="0.25">
      <c r="A588" s="7"/>
      <c r="B588" s="18"/>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x14ac:dyDescent="0.25">
      <c r="A589" s="7"/>
      <c r="B589" s="18"/>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x14ac:dyDescent="0.25">
      <c r="A590" s="7"/>
      <c r="B590" s="18"/>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x14ac:dyDescent="0.25">
      <c r="A591" s="7"/>
      <c r="B591" s="18"/>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x14ac:dyDescent="0.25">
      <c r="A592" s="7"/>
      <c r="B592" s="18"/>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x14ac:dyDescent="0.25">
      <c r="A593" s="7"/>
      <c r="B593" s="18"/>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x14ac:dyDescent="0.25">
      <c r="A594" s="7"/>
      <c r="B594" s="18"/>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x14ac:dyDescent="0.25">
      <c r="A595" s="7"/>
      <c r="B595" s="18"/>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x14ac:dyDescent="0.25">
      <c r="A596" s="7"/>
      <c r="B596" s="18"/>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x14ac:dyDescent="0.25">
      <c r="A597" s="7"/>
      <c r="B597" s="18"/>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x14ac:dyDescent="0.25">
      <c r="A598" s="7"/>
      <c r="B598" s="18"/>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x14ac:dyDescent="0.25">
      <c r="A599" s="7"/>
      <c r="B599" s="18"/>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x14ac:dyDescent="0.25">
      <c r="A600" s="7"/>
      <c r="B600" s="18"/>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x14ac:dyDescent="0.25">
      <c r="A601" s="7"/>
      <c r="B601" s="18"/>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x14ac:dyDescent="0.25">
      <c r="A602" s="7"/>
      <c r="B602" s="18"/>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x14ac:dyDescent="0.25">
      <c r="A603" s="7"/>
      <c r="B603" s="18"/>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x14ac:dyDescent="0.25">
      <c r="A604" s="7"/>
      <c r="B604" s="18"/>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x14ac:dyDescent="0.25">
      <c r="A605" s="7"/>
      <c r="B605" s="18"/>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x14ac:dyDescent="0.25">
      <c r="A606" s="7"/>
      <c r="B606" s="18"/>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x14ac:dyDescent="0.25">
      <c r="A607" s="7"/>
      <c r="B607" s="18"/>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x14ac:dyDescent="0.25">
      <c r="A608" s="7"/>
      <c r="B608" s="18"/>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x14ac:dyDescent="0.25">
      <c r="A609" s="7"/>
      <c r="B609" s="18"/>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x14ac:dyDescent="0.25">
      <c r="A610" s="7"/>
      <c r="B610" s="18"/>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x14ac:dyDescent="0.25">
      <c r="A611" s="7"/>
      <c r="B611" s="18"/>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x14ac:dyDescent="0.25">
      <c r="A612" s="7"/>
      <c r="B612" s="18"/>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x14ac:dyDescent="0.25">
      <c r="A613" s="7"/>
      <c r="B613" s="18"/>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x14ac:dyDescent="0.25">
      <c r="A614" s="7"/>
      <c r="B614" s="18"/>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x14ac:dyDescent="0.25">
      <c r="A615" s="7"/>
      <c r="B615" s="18"/>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x14ac:dyDescent="0.25">
      <c r="A616" s="7"/>
      <c r="B616" s="18"/>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x14ac:dyDescent="0.25">
      <c r="A617" s="7"/>
      <c r="B617" s="18"/>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x14ac:dyDescent="0.25">
      <c r="A618" s="7"/>
      <c r="B618" s="18"/>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x14ac:dyDescent="0.25">
      <c r="A619" s="7"/>
      <c r="B619" s="18"/>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x14ac:dyDescent="0.25">
      <c r="A620" s="7"/>
      <c r="B620" s="18"/>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x14ac:dyDescent="0.25">
      <c r="A621" s="7"/>
      <c r="B621" s="18"/>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x14ac:dyDescent="0.25">
      <c r="A622" s="7"/>
      <c r="B622" s="18"/>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x14ac:dyDescent="0.25">
      <c r="A623" s="7"/>
      <c r="B623" s="18"/>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x14ac:dyDescent="0.25">
      <c r="A624" s="7"/>
      <c r="B624" s="18"/>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x14ac:dyDescent="0.25">
      <c r="A625" s="7"/>
      <c r="B625" s="18"/>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x14ac:dyDescent="0.25">
      <c r="A626" s="7"/>
      <c r="B626" s="18"/>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x14ac:dyDescent="0.25">
      <c r="A627" s="7"/>
      <c r="B627" s="18"/>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x14ac:dyDescent="0.25">
      <c r="A628" s="7"/>
      <c r="B628" s="18"/>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x14ac:dyDescent="0.25">
      <c r="A629" s="7"/>
      <c r="B629" s="18"/>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x14ac:dyDescent="0.25">
      <c r="A630" s="7"/>
      <c r="B630" s="18"/>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x14ac:dyDescent="0.25">
      <c r="A631" s="7"/>
      <c r="B631" s="18"/>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x14ac:dyDescent="0.25">
      <c r="A632" s="7"/>
      <c r="B632" s="18"/>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x14ac:dyDescent="0.25">
      <c r="A633" s="7"/>
      <c r="B633" s="18"/>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x14ac:dyDescent="0.25">
      <c r="A634" s="7"/>
      <c r="B634" s="18"/>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x14ac:dyDescent="0.25">
      <c r="A635" s="7"/>
      <c r="B635" s="18"/>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x14ac:dyDescent="0.25">
      <c r="A636" s="7"/>
      <c r="B636" s="18"/>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x14ac:dyDescent="0.25">
      <c r="A637" s="7"/>
      <c r="B637" s="18"/>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x14ac:dyDescent="0.25">
      <c r="A638" s="7"/>
      <c r="B638" s="18"/>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x14ac:dyDescent="0.25">
      <c r="A639" s="7"/>
      <c r="B639" s="18"/>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x14ac:dyDescent="0.25">
      <c r="A640" s="7"/>
      <c r="B640" s="18"/>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x14ac:dyDescent="0.25">
      <c r="A641" s="7"/>
      <c r="B641" s="18"/>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x14ac:dyDescent="0.25">
      <c r="A642" s="7"/>
      <c r="B642" s="18"/>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x14ac:dyDescent="0.25">
      <c r="A643" s="7"/>
      <c r="B643" s="18"/>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x14ac:dyDescent="0.25">
      <c r="A644" s="7"/>
      <c r="B644" s="18"/>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x14ac:dyDescent="0.25">
      <c r="A645" s="7"/>
      <c r="B645" s="18"/>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x14ac:dyDescent="0.25">
      <c r="A646" s="7"/>
      <c r="B646" s="18"/>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x14ac:dyDescent="0.25">
      <c r="A647" s="7"/>
      <c r="B647" s="18"/>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x14ac:dyDescent="0.25">
      <c r="A648" s="7"/>
      <c r="B648" s="18"/>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x14ac:dyDescent="0.25">
      <c r="A649" s="7"/>
      <c r="B649" s="18"/>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x14ac:dyDescent="0.25">
      <c r="A650" s="7"/>
      <c r="B650" s="18"/>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x14ac:dyDescent="0.25">
      <c r="A651" s="7"/>
      <c r="B651" s="18"/>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x14ac:dyDescent="0.25">
      <c r="A652" s="7"/>
      <c r="B652" s="18"/>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x14ac:dyDescent="0.25">
      <c r="A653" s="7"/>
      <c r="B653" s="18"/>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x14ac:dyDescent="0.25">
      <c r="A654" s="7"/>
      <c r="B654" s="18"/>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x14ac:dyDescent="0.25">
      <c r="A655" s="7"/>
      <c r="B655" s="18"/>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x14ac:dyDescent="0.25">
      <c r="A656" s="7"/>
      <c r="B656" s="18"/>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x14ac:dyDescent="0.25">
      <c r="A657" s="7"/>
      <c r="B657" s="18"/>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x14ac:dyDescent="0.25">
      <c r="A658" s="7"/>
      <c r="B658" s="18"/>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x14ac:dyDescent="0.25">
      <c r="A659" s="7"/>
      <c r="B659" s="18"/>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x14ac:dyDescent="0.25">
      <c r="A660" s="7"/>
      <c r="B660" s="18"/>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x14ac:dyDescent="0.25">
      <c r="A661" s="7"/>
      <c r="B661" s="18"/>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x14ac:dyDescent="0.25">
      <c r="A662" s="7"/>
      <c r="B662" s="18"/>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x14ac:dyDescent="0.25">
      <c r="A663" s="7"/>
      <c r="B663" s="18"/>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x14ac:dyDescent="0.25">
      <c r="A664" s="7"/>
      <c r="B664" s="18"/>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x14ac:dyDescent="0.25">
      <c r="A665" s="7"/>
      <c r="B665" s="18"/>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x14ac:dyDescent="0.25">
      <c r="A666" s="7"/>
      <c r="B666" s="18"/>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x14ac:dyDescent="0.25">
      <c r="A667" s="7"/>
      <c r="B667" s="18"/>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x14ac:dyDescent="0.25">
      <c r="A668" s="7"/>
      <c r="B668" s="18"/>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x14ac:dyDescent="0.25">
      <c r="A669" s="7"/>
      <c r="B669" s="18"/>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x14ac:dyDescent="0.25">
      <c r="A670" s="7"/>
      <c r="B670" s="18"/>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x14ac:dyDescent="0.25">
      <c r="A671" s="7"/>
      <c r="B671" s="18"/>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x14ac:dyDescent="0.25">
      <c r="A672" s="7"/>
      <c r="B672" s="18"/>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x14ac:dyDescent="0.25">
      <c r="A673" s="7"/>
      <c r="B673" s="18"/>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x14ac:dyDescent="0.25">
      <c r="A674" s="7"/>
      <c r="B674" s="18"/>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x14ac:dyDescent="0.25">
      <c r="A675" s="7"/>
      <c r="B675" s="18"/>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x14ac:dyDescent="0.25">
      <c r="A676" s="7"/>
      <c r="B676" s="18"/>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x14ac:dyDescent="0.25">
      <c r="A677" s="7"/>
      <c r="B677" s="18"/>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x14ac:dyDescent="0.25">
      <c r="A678" s="7"/>
      <c r="B678" s="18"/>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x14ac:dyDescent="0.25">
      <c r="A679" s="7"/>
      <c r="B679" s="18"/>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x14ac:dyDescent="0.25">
      <c r="A680" s="7"/>
      <c r="B680" s="18"/>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x14ac:dyDescent="0.25">
      <c r="A681" s="7"/>
      <c r="B681" s="18"/>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x14ac:dyDescent="0.25">
      <c r="A682" s="7"/>
      <c r="B682" s="18"/>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x14ac:dyDescent="0.25">
      <c r="A683" s="7"/>
      <c r="B683" s="18"/>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x14ac:dyDescent="0.25">
      <c r="A684" s="7"/>
      <c r="B684" s="18"/>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x14ac:dyDescent="0.25">
      <c r="A685" s="7"/>
      <c r="B685" s="18"/>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x14ac:dyDescent="0.25">
      <c r="A686" s="7"/>
      <c r="B686" s="18"/>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x14ac:dyDescent="0.25">
      <c r="A687" s="7"/>
      <c r="B687" s="18"/>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x14ac:dyDescent="0.25">
      <c r="A688" s="7"/>
      <c r="B688" s="18"/>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x14ac:dyDescent="0.25">
      <c r="A689" s="7"/>
      <c r="B689" s="18"/>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x14ac:dyDescent="0.25">
      <c r="A690" s="7"/>
      <c r="B690" s="18"/>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x14ac:dyDescent="0.25">
      <c r="A691" s="7"/>
      <c r="B691" s="18"/>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x14ac:dyDescent="0.25">
      <c r="A692" s="7"/>
      <c r="B692" s="18"/>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x14ac:dyDescent="0.25">
      <c r="A693" s="7"/>
      <c r="B693" s="18"/>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x14ac:dyDescent="0.25">
      <c r="A694" s="7"/>
      <c r="B694" s="18"/>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x14ac:dyDescent="0.25">
      <c r="A695" s="7"/>
      <c r="B695" s="18"/>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x14ac:dyDescent="0.25">
      <c r="A696" s="7"/>
      <c r="B696" s="18"/>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x14ac:dyDescent="0.25">
      <c r="A697" s="7"/>
      <c r="B697" s="18"/>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x14ac:dyDescent="0.25">
      <c r="A698" s="7"/>
      <c r="B698" s="18"/>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x14ac:dyDescent="0.25">
      <c r="A699" s="7"/>
      <c r="B699" s="18"/>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x14ac:dyDescent="0.25">
      <c r="A700" s="7"/>
      <c r="B700" s="18"/>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x14ac:dyDescent="0.25">
      <c r="A701" s="7"/>
      <c r="B701" s="18"/>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x14ac:dyDescent="0.25">
      <c r="A702" s="7"/>
      <c r="B702" s="18"/>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x14ac:dyDescent="0.25">
      <c r="A703" s="7"/>
      <c r="B703" s="18"/>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x14ac:dyDescent="0.25">
      <c r="A704" s="7"/>
      <c r="B704" s="18"/>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x14ac:dyDescent="0.25">
      <c r="A705" s="7"/>
      <c r="B705" s="18"/>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x14ac:dyDescent="0.25">
      <c r="A706" s="7"/>
      <c r="B706" s="18"/>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x14ac:dyDescent="0.25">
      <c r="A707" s="7"/>
      <c r="B707" s="18"/>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x14ac:dyDescent="0.25">
      <c r="A708" s="7"/>
      <c r="B708" s="18"/>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x14ac:dyDescent="0.25">
      <c r="A709" s="7"/>
      <c r="B709" s="18"/>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x14ac:dyDescent="0.25">
      <c r="A710" s="7"/>
      <c r="B710" s="18"/>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x14ac:dyDescent="0.25">
      <c r="A711" s="7"/>
      <c r="B711" s="18"/>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x14ac:dyDescent="0.25">
      <c r="A712" s="7"/>
      <c r="B712" s="18"/>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x14ac:dyDescent="0.25">
      <c r="A713" s="7"/>
      <c r="B713" s="18"/>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x14ac:dyDescent="0.25">
      <c r="A714" s="7"/>
      <c r="B714" s="18"/>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x14ac:dyDescent="0.25">
      <c r="A715" s="7"/>
      <c r="B715" s="18"/>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x14ac:dyDescent="0.25">
      <c r="A716" s="7"/>
      <c r="B716" s="18"/>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x14ac:dyDescent="0.25">
      <c r="A717" s="7"/>
      <c r="B717" s="18"/>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x14ac:dyDescent="0.25">
      <c r="A718" s="7"/>
      <c r="B718" s="18"/>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x14ac:dyDescent="0.25">
      <c r="A719" s="7"/>
      <c r="B719" s="18"/>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x14ac:dyDescent="0.25">
      <c r="A720" s="7"/>
      <c r="B720" s="18"/>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x14ac:dyDescent="0.25">
      <c r="A721" s="7"/>
      <c r="B721" s="18"/>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x14ac:dyDescent="0.25">
      <c r="A722" s="7"/>
      <c r="B722" s="18"/>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x14ac:dyDescent="0.25">
      <c r="A723" s="7"/>
      <c r="B723" s="18"/>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x14ac:dyDescent="0.25">
      <c r="A724" s="7"/>
      <c r="B724" s="18"/>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x14ac:dyDescent="0.25">
      <c r="A725" s="7"/>
      <c r="B725" s="18"/>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x14ac:dyDescent="0.25">
      <c r="A726" s="7"/>
      <c r="B726" s="18"/>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x14ac:dyDescent="0.25">
      <c r="A727" s="7"/>
      <c r="B727" s="18"/>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x14ac:dyDescent="0.25">
      <c r="A728" s="7"/>
      <c r="B728" s="18"/>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x14ac:dyDescent="0.25">
      <c r="A729" s="7"/>
      <c r="B729" s="18"/>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x14ac:dyDescent="0.25">
      <c r="A730" s="7"/>
      <c r="B730" s="18"/>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x14ac:dyDescent="0.25">
      <c r="A731" s="7"/>
      <c r="B731" s="18"/>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x14ac:dyDescent="0.25">
      <c r="A732" s="7"/>
      <c r="B732" s="18"/>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x14ac:dyDescent="0.25">
      <c r="A733" s="7"/>
      <c r="B733" s="18"/>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x14ac:dyDescent="0.25">
      <c r="A734" s="7"/>
      <c r="B734" s="18"/>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x14ac:dyDescent="0.25">
      <c r="A735" s="7"/>
      <c r="B735" s="18"/>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x14ac:dyDescent="0.25">
      <c r="A736" s="7"/>
      <c r="B736" s="18"/>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x14ac:dyDescent="0.25">
      <c r="A737" s="7"/>
      <c r="B737" s="18"/>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x14ac:dyDescent="0.25">
      <c r="A738" s="7"/>
      <c r="B738" s="18"/>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x14ac:dyDescent="0.25">
      <c r="A739" s="7"/>
      <c r="B739" s="18"/>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x14ac:dyDescent="0.25">
      <c r="A740" s="7"/>
      <c r="B740" s="18"/>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x14ac:dyDescent="0.25">
      <c r="A741" s="7"/>
      <c r="B741" s="18"/>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x14ac:dyDescent="0.25">
      <c r="A742" s="7"/>
      <c r="B742" s="18"/>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x14ac:dyDescent="0.25">
      <c r="A743" s="7"/>
      <c r="B743" s="18"/>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x14ac:dyDescent="0.25">
      <c r="A744" s="7"/>
      <c r="B744" s="18"/>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x14ac:dyDescent="0.25">
      <c r="A745" s="7"/>
      <c r="B745" s="18"/>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x14ac:dyDescent="0.25">
      <c r="A746" s="7"/>
      <c r="B746" s="18"/>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x14ac:dyDescent="0.25">
      <c r="A747" s="7"/>
      <c r="B747" s="18"/>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x14ac:dyDescent="0.25">
      <c r="A748" s="7"/>
      <c r="B748" s="18"/>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x14ac:dyDescent="0.25">
      <c r="A749" s="7"/>
      <c r="B749" s="18"/>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x14ac:dyDescent="0.25">
      <c r="A750" s="7"/>
      <c r="B750" s="18"/>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x14ac:dyDescent="0.25">
      <c r="A751" s="7"/>
      <c r="B751" s="18"/>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x14ac:dyDescent="0.25">
      <c r="A752" s="7"/>
      <c r="B752" s="18"/>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x14ac:dyDescent="0.25">
      <c r="A753" s="7"/>
      <c r="B753" s="18"/>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x14ac:dyDescent="0.25">
      <c r="A754" s="7"/>
      <c r="B754" s="18"/>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x14ac:dyDescent="0.25">
      <c r="A755" s="7"/>
      <c r="B755" s="18"/>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x14ac:dyDescent="0.25">
      <c r="A756" s="7"/>
      <c r="B756" s="18"/>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x14ac:dyDescent="0.25">
      <c r="A757" s="7"/>
      <c r="B757" s="18"/>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x14ac:dyDescent="0.25">
      <c r="A758" s="7"/>
      <c r="B758" s="18"/>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x14ac:dyDescent="0.25">
      <c r="A759" s="7"/>
      <c r="B759" s="18"/>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x14ac:dyDescent="0.25">
      <c r="A760" s="7"/>
      <c r="B760" s="18"/>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x14ac:dyDescent="0.25">
      <c r="A761" s="7"/>
      <c r="B761" s="18"/>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x14ac:dyDescent="0.25">
      <c r="A762" s="7"/>
      <c r="B762" s="18"/>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x14ac:dyDescent="0.25">
      <c r="A763" s="7"/>
      <c r="B763" s="18"/>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x14ac:dyDescent="0.25">
      <c r="A764" s="7"/>
      <c r="B764" s="18"/>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x14ac:dyDescent="0.25">
      <c r="A765" s="7"/>
      <c r="B765" s="18"/>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x14ac:dyDescent="0.25">
      <c r="A766" s="7"/>
      <c r="B766" s="18"/>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x14ac:dyDescent="0.25">
      <c r="A767" s="7"/>
      <c r="B767" s="18"/>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x14ac:dyDescent="0.25">
      <c r="A768" s="7"/>
      <c r="B768" s="18"/>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x14ac:dyDescent="0.25">
      <c r="A769" s="7"/>
      <c r="B769" s="18"/>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x14ac:dyDescent="0.25">
      <c r="A770" s="7"/>
      <c r="B770" s="18"/>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x14ac:dyDescent="0.25">
      <c r="A771" s="7"/>
      <c r="B771" s="18"/>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x14ac:dyDescent="0.25">
      <c r="A772" s="7"/>
      <c r="B772" s="18"/>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x14ac:dyDescent="0.25">
      <c r="A773" s="7"/>
      <c r="B773" s="18"/>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x14ac:dyDescent="0.25">
      <c r="A774" s="7"/>
      <c r="B774" s="18"/>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x14ac:dyDescent="0.25">
      <c r="A775" s="7"/>
      <c r="B775" s="18"/>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x14ac:dyDescent="0.25">
      <c r="A776" s="7"/>
      <c r="B776" s="18"/>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x14ac:dyDescent="0.25">
      <c r="A777" s="7"/>
      <c r="B777" s="18"/>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x14ac:dyDescent="0.25">
      <c r="A778" s="7"/>
      <c r="B778" s="18"/>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x14ac:dyDescent="0.25">
      <c r="A779" s="7"/>
      <c r="B779" s="18"/>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x14ac:dyDescent="0.25">
      <c r="A780" s="7"/>
      <c r="B780" s="18"/>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x14ac:dyDescent="0.25">
      <c r="A781" s="7"/>
      <c r="B781" s="18"/>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x14ac:dyDescent="0.25">
      <c r="A782" s="7"/>
      <c r="B782" s="18"/>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x14ac:dyDescent="0.25">
      <c r="A783" s="7"/>
      <c r="B783" s="18"/>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x14ac:dyDescent="0.25">
      <c r="A784" s="7"/>
      <c r="B784" s="18"/>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x14ac:dyDescent="0.25">
      <c r="A785" s="7"/>
      <c r="B785" s="18"/>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x14ac:dyDescent="0.25">
      <c r="A786" s="7"/>
      <c r="B786" s="18"/>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x14ac:dyDescent="0.25">
      <c r="A787" s="7"/>
      <c r="B787" s="18"/>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x14ac:dyDescent="0.25">
      <c r="A788" s="7"/>
      <c r="B788" s="18"/>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x14ac:dyDescent="0.25">
      <c r="A789" s="7"/>
      <c r="B789" s="18"/>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x14ac:dyDescent="0.25">
      <c r="A790" s="7"/>
      <c r="B790" s="18"/>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x14ac:dyDescent="0.25">
      <c r="A791" s="7"/>
      <c r="B791" s="18"/>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x14ac:dyDescent="0.25">
      <c r="A792" s="7"/>
      <c r="B792" s="18"/>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x14ac:dyDescent="0.25">
      <c r="A793" s="7"/>
      <c r="B793" s="18"/>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x14ac:dyDescent="0.25">
      <c r="A794" s="7"/>
      <c r="B794" s="18"/>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x14ac:dyDescent="0.25">
      <c r="A795" s="7"/>
      <c r="B795" s="18"/>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x14ac:dyDescent="0.25">
      <c r="A796" s="7"/>
      <c r="B796" s="18"/>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x14ac:dyDescent="0.25">
      <c r="A797" s="7"/>
      <c r="B797" s="18"/>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x14ac:dyDescent="0.25">
      <c r="A798" s="7"/>
      <c r="B798" s="18"/>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x14ac:dyDescent="0.25">
      <c r="A799" s="7"/>
      <c r="B799" s="18"/>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x14ac:dyDescent="0.25">
      <c r="A800" s="7"/>
      <c r="B800" s="18"/>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x14ac:dyDescent="0.25">
      <c r="A801" s="7"/>
      <c r="B801" s="18"/>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x14ac:dyDescent="0.25">
      <c r="A802" s="7"/>
      <c r="B802" s="18"/>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x14ac:dyDescent="0.25">
      <c r="A803" s="7"/>
      <c r="B803" s="18"/>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x14ac:dyDescent="0.25">
      <c r="A804" s="7"/>
      <c r="B804" s="18"/>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x14ac:dyDescent="0.25">
      <c r="A805" s="7"/>
      <c r="B805" s="18"/>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x14ac:dyDescent="0.25">
      <c r="A806" s="7"/>
      <c r="B806" s="18"/>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x14ac:dyDescent="0.25">
      <c r="A807" s="7"/>
      <c r="B807" s="18"/>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x14ac:dyDescent="0.25">
      <c r="A808" s="7"/>
      <c r="B808" s="18"/>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x14ac:dyDescent="0.25">
      <c r="A809" s="7"/>
      <c r="B809" s="18"/>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x14ac:dyDescent="0.25">
      <c r="A810" s="7"/>
      <c r="B810" s="18"/>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x14ac:dyDescent="0.25">
      <c r="A811" s="7"/>
      <c r="B811" s="18"/>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x14ac:dyDescent="0.25">
      <c r="A812" s="7"/>
      <c r="B812" s="18"/>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x14ac:dyDescent="0.25">
      <c r="A813" s="7"/>
      <c r="B813" s="18"/>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x14ac:dyDescent="0.25">
      <c r="A814" s="7"/>
      <c r="B814" s="18"/>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x14ac:dyDescent="0.25">
      <c r="A815" s="7"/>
      <c r="B815" s="18"/>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x14ac:dyDescent="0.25">
      <c r="A816" s="7"/>
      <c r="B816" s="18"/>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x14ac:dyDescent="0.25">
      <c r="A817" s="7"/>
      <c r="B817" s="18"/>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x14ac:dyDescent="0.25">
      <c r="A818" s="7"/>
      <c r="B818" s="18"/>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x14ac:dyDescent="0.25">
      <c r="A819" s="7"/>
      <c r="B819" s="18"/>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x14ac:dyDescent="0.25">
      <c r="A820" s="7"/>
      <c r="B820" s="18"/>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x14ac:dyDescent="0.25">
      <c r="A821" s="7"/>
      <c r="B821" s="18"/>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x14ac:dyDescent="0.25">
      <c r="A822" s="7"/>
      <c r="B822" s="18"/>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x14ac:dyDescent="0.25">
      <c r="A823" s="7"/>
      <c r="B823" s="18"/>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x14ac:dyDescent="0.25">
      <c r="A824" s="7"/>
      <c r="B824" s="18"/>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x14ac:dyDescent="0.25">
      <c r="A825" s="7"/>
      <c r="B825" s="18"/>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x14ac:dyDescent="0.25">
      <c r="A826" s="7"/>
      <c r="B826" s="18"/>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x14ac:dyDescent="0.25">
      <c r="A827" s="7"/>
      <c r="B827" s="18"/>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x14ac:dyDescent="0.25">
      <c r="A828" s="7"/>
      <c r="B828" s="18"/>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x14ac:dyDescent="0.25">
      <c r="A829" s="7"/>
      <c r="B829" s="18"/>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x14ac:dyDescent="0.25">
      <c r="A830" s="7"/>
      <c r="B830" s="18"/>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x14ac:dyDescent="0.25">
      <c r="A831" s="7"/>
      <c r="B831" s="18"/>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x14ac:dyDescent="0.25">
      <c r="A832" s="7"/>
      <c r="B832" s="18"/>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x14ac:dyDescent="0.25">
      <c r="A833" s="7"/>
      <c r="B833" s="18"/>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x14ac:dyDescent="0.25">
      <c r="A834" s="7"/>
      <c r="B834" s="18"/>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x14ac:dyDescent="0.25">
      <c r="A835" s="7"/>
      <c r="B835" s="18"/>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x14ac:dyDescent="0.25">
      <c r="A836" s="7"/>
      <c r="B836" s="18"/>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x14ac:dyDescent="0.25">
      <c r="A837" s="7"/>
      <c r="B837" s="18"/>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x14ac:dyDescent="0.25">
      <c r="A838" s="7"/>
      <c r="B838" s="18"/>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x14ac:dyDescent="0.25">
      <c r="A839" s="7"/>
      <c r="B839" s="18"/>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x14ac:dyDescent="0.25">
      <c r="A840" s="7"/>
      <c r="B840" s="18"/>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x14ac:dyDescent="0.25">
      <c r="A841" s="7"/>
      <c r="B841" s="18"/>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x14ac:dyDescent="0.25">
      <c r="A842" s="7"/>
      <c r="B842" s="18"/>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x14ac:dyDescent="0.25">
      <c r="A843" s="7"/>
      <c r="B843" s="18"/>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x14ac:dyDescent="0.25">
      <c r="A844" s="7"/>
      <c r="B844" s="18"/>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x14ac:dyDescent="0.25">
      <c r="A845" s="7"/>
      <c r="B845" s="18"/>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x14ac:dyDescent="0.25">
      <c r="A846" s="7"/>
      <c r="B846" s="18"/>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x14ac:dyDescent="0.25">
      <c r="A847" s="7"/>
      <c r="B847" s="18"/>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x14ac:dyDescent="0.25">
      <c r="A848" s="7"/>
      <c r="B848" s="18"/>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x14ac:dyDescent="0.25">
      <c r="A849" s="7"/>
      <c r="B849" s="18"/>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x14ac:dyDescent="0.25">
      <c r="A850" s="7"/>
      <c r="B850" s="18"/>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x14ac:dyDescent="0.25">
      <c r="A851" s="7"/>
      <c r="B851" s="18"/>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x14ac:dyDescent="0.25">
      <c r="A852" s="7"/>
      <c r="B852" s="18"/>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x14ac:dyDescent="0.25">
      <c r="A853" s="7"/>
      <c r="B853" s="18"/>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x14ac:dyDescent="0.25">
      <c r="A854" s="7"/>
      <c r="B854" s="18"/>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x14ac:dyDescent="0.25">
      <c r="A855" s="7"/>
      <c r="B855" s="18"/>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x14ac:dyDescent="0.25">
      <c r="A856" s="7"/>
      <c r="B856" s="18"/>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x14ac:dyDescent="0.25">
      <c r="A857" s="7"/>
      <c r="B857" s="18"/>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x14ac:dyDescent="0.25">
      <c r="A858" s="7"/>
      <c r="B858" s="18"/>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x14ac:dyDescent="0.25">
      <c r="A859" s="7"/>
      <c r="B859" s="18"/>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x14ac:dyDescent="0.25">
      <c r="A860" s="7"/>
      <c r="B860" s="18"/>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x14ac:dyDescent="0.25">
      <c r="A861" s="7"/>
      <c r="B861" s="18"/>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x14ac:dyDescent="0.25">
      <c r="A862" s="7"/>
      <c r="B862" s="18"/>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x14ac:dyDescent="0.25">
      <c r="A863" s="7"/>
      <c r="B863" s="18"/>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x14ac:dyDescent="0.25">
      <c r="A864" s="7"/>
      <c r="B864" s="18"/>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x14ac:dyDescent="0.25">
      <c r="A865" s="7"/>
      <c r="B865" s="18"/>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x14ac:dyDescent="0.25">
      <c r="A866" s="7"/>
      <c r="B866" s="18"/>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x14ac:dyDescent="0.25">
      <c r="A867" s="7"/>
      <c r="B867" s="18"/>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x14ac:dyDescent="0.25">
      <c r="A868" s="7"/>
      <c r="B868" s="18"/>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x14ac:dyDescent="0.25">
      <c r="A869" s="7"/>
      <c r="B869" s="18"/>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x14ac:dyDescent="0.25">
      <c r="A870" s="7"/>
      <c r="B870" s="18"/>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x14ac:dyDescent="0.25">
      <c r="A871" s="7"/>
      <c r="B871" s="18"/>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x14ac:dyDescent="0.25">
      <c r="A872" s="7"/>
      <c r="B872" s="18"/>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x14ac:dyDescent="0.25">
      <c r="A873" s="7"/>
      <c r="B873" s="18"/>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x14ac:dyDescent="0.25">
      <c r="A874" s="7"/>
      <c r="B874" s="18"/>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x14ac:dyDescent="0.25">
      <c r="A875" s="7"/>
      <c r="B875" s="18"/>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x14ac:dyDescent="0.25">
      <c r="A876" s="7"/>
      <c r="B876" s="18"/>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x14ac:dyDescent="0.25">
      <c r="A877" s="7"/>
      <c r="B877" s="18"/>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x14ac:dyDescent="0.25">
      <c r="A878" s="7"/>
      <c r="B878" s="18"/>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x14ac:dyDescent="0.25">
      <c r="A879" s="7"/>
      <c r="B879" s="18"/>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x14ac:dyDescent="0.25">
      <c r="A880" s="7"/>
      <c r="B880" s="18"/>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x14ac:dyDescent="0.25">
      <c r="A881" s="7"/>
      <c r="B881" s="18"/>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x14ac:dyDescent="0.25">
      <c r="A882" s="7"/>
      <c r="B882" s="18"/>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x14ac:dyDescent="0.25">
      <c r="A883" s="7"/>
      <c r="B883" s="18"/>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x14ac:dyDescent="0.25">
      <c r="A884" s="7"/>
      <c r="B884" s="18"/>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x14ac:dyDescent="0.25">
      <c r="A885" s="7"/>
      <c r="B885" s="18"/>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x14ac:dyDescent="0.25">
      <c r="A886" s="7"/>
      <c r="B886" s="18"/>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x14ac:dyDescent="0.25">
      <c r="A887" s="7"/>
      <c r="B887" s="18"/>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x14ac:dyDescent="0.25">
      <c r="A888" s="7"/>
      <c r="B888" s="18"/>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x14ac:dyDescent="0.25">
      <c r="A889" s="7"/>
      <c r="B889" s="18"/>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x14ac:dyDescent="0.25">
      <c r="A890" s="7"/>
      <c r="B890" s="18"/>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x14ac:dyDescent="0.25">
      <c r="A891" s="7"/>
      <c r="B891" s="18"/>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x14ac:dyDescent="0.25">
      <c r="A892" s="7"/>
      <c r="B892" s="18"/>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x14ac:dyDescent="0.25">
      <c r="A893" s="7"/>
      <c r="B893" s="18"/>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x14ac:dyDescent="0.25">
      <c r="A894" s="7"/>
      <c r="B894" s="18"/>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x14ac:dyDescent="0.25">
      <c r="A895" s="7"/>
      <c r="B895" s="18"/>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x14ac:dyDescent="0.25">
      <c r="A896" s="7"/>
      <c r="B896" s="18"/>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x14ac:dyDescent="0.25">
      <c r="A897" s="7"/>
      <c r="B897" s="18"/>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x14ac:dyDescent="0.25">
      <c r="A898" s="7"/>
      <c r="B898" s="18"/>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x14ac:dyDescent="0.25">
      <c r="A899" s="7"/>
      <c r="B899" s="18"/>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x14ac:dyDescent="0.25">
      <c r="A900" s="7"/>
      <c r="B900" s="18"/>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x14ac:dyDescent="0.25">
      <c r="A901" s="7"/>
      <c r="B901" s="18"/>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x14ac:dyDescent="0.25">
      <c r="A902" s="7"/>
      <c r="B902" s="18"/>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x14ac:dyDescent="0.25">
      <c r="A903" s="7"/>
      <c r="B903" s="18"/>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x14ac:dyDescent="0.25">
      <c r="A904" s="7"/>
      <c r="B904" s="18"/>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x14ac:dyDescent="0.25">
      <c r="A905" s="7"/>
      <c r="B905" s="18"/>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x14ac:dyDescent="0.25">
      <c r="A906" s="7"/>
      <c r="B906" s="18"/>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x14ac:dyDescent="0.25">
      <c r="A907" s="7"/>
      <c r="B907" s="18"/>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x14ac:dyDescent="0.25">
      <c r="A908" s="7"/>
      <c r="B908" s="18"/>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x14ac:dyDescent="0.25">
      <c r="A909" s="7"/>
      <c r="B909" s="18"/>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x14ac:dyDescent="0.25">
      <c r="A910" s="7"/>
      <c r="B910" s="18"/>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x14ac:dyDescent="0.25">
      <c r="A911" s="7"/>
      <c r="B911" s="18"/>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x14ac:dyDescent="0.25">
      <c r="A912" s="7"/>
      <c r="B912" s="18"/>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x14ac:dyDescent="0.25">
      <c r="A913" s="7"/>
      <c r="B913" s="18"/>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x14ac:dyDescent="0.25">
      <c r="A914" s="7"/>
      <c r="B914" s="18"/>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x14ac:dyDescent="0.25">
      <c r="A915" s="7"/>
      <c r="B915" s="18"/>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x14ac:dyDescent="0.25">
      <c r="A916" s="7"/>
      <c r="B916" s="18"/>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x14ac:dyDescent="0.25">
      <c r="A917" s="7"/>
      <c r="B917" s="18"/>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x14ac:dyDescent="0.25">
      <c r="A918" s="7"/>
      <c r="B918" s="18"/>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x14ac:dyDescent="0.25">
      <c r="A919" s="7"/>
      <c r="B919" s="18"/>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x14ac:dyDescent="0.25">
      <c r="A920" s="7"/>
      <c r="B920" s="18"/>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x14ac:dyDescent="0.25">
      <c r="A921" s="7"/>
      <c r="B921" s="18"/>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x14ac:dyDescent="0.25">
      <c r="A922" s="7"/>
      <c r="B922" s="18"/>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x14ac:dyDescent="0.25">
      <c r="A923" s="7"/>
      <c r="B923" s="18"/>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x14ac:dyDescent="0.25">
      <c r="A924" s="7"/>
      <c r="B924" s="18"/>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x14ac:dyDescent="0.25">
      <c r="A925" s="7"/>
      <c r="B925" s="18"/>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x14ac:dyDescent="0.25">
      <c r="A926" s="7"/>
      <c r="B926" s="18"/>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x14ac:dyDescent="0.25">
      <c r="A927" s="7"/>
      <c r="B927" s="18"/>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x14ac:dyDescent="0.25">
      <c r="A928" s="7"/>
      <c r="B928" s="18"/>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x14ac:dyDescent="0.25">
      <c r="A929" s="7"/>
      <c r="B929" s="18"/>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x14ac:dyDescent="0.25">
      <c r="A930" s="7"/>
      <c r="B930" s="18"/>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x14ac:dyDescent="0.25">
      <c r="A931" s="7"/>
      <c r="B931" s="18"/>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x14ac:dyDescent="0.25">
      <c r="A932" s="7"/>
      <c r="B932" s="18"/>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x14ac:dyDescent="0.25">
      <c r="A933" s="7"/>
      <c r="B933" s="18"/>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x14ac:dyDescent="0.25">
      <c r="A934" s="7"/>
      <c r="B934" s="18"/>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x14ac:dyDescent="0.25">
      <c r="A935" s="7"/>
      <c r="B935" s="18"/>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x14ac:dyDescent="0.25">
      <c r="A936" s="7"/>
      <c r="B936" s="18"/>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x14ac:dyDescent="0.25">
      <c r="A937" s="7"/>
      <c r="B937" s="18"/>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x14ac:dyDescent="0.25">
      <c r="A938" s="7"/>
      <c r="B938" s="18"/>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x14ac:dyDescent="0.25">
      <c r="A939" s="7"/>
      <c r="B939" s="18"/>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x14ac:dyDescent="0.25">
      <c r="A940" s="7"/>
      <c r="B940" s="18"/>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x14ac:dyDescent="0.25">
      <c r="A941" s="7"/>
      <c r="B941" s="18"/>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x14ac:dyDescent="0.25">
      <c r="A942" s="7"/>
      <c r="B942" s="18"/>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x14ac:dyDescent="0.25">
      <c r="A943" s="7"/>
      <c r="B943" s="18"/>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x14ac:dyDescent="0.25">
      <c r="A944" s="7"/>
      <c r="B944" s="18"/>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x14ac:dyDescent="0.25">
      <c r="A945" s="7"/>
      <c r="B945" s="18"/>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x14ac:dyDescent="0.25">
      <c r="A946" s="7"/>
      <c r="B946" s="18"/>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x14ac:dyDescent="0.25">
      <c r="A947" s="7"/>
      <c r="B947" s="18"/>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x14ac:dyDescent="0.25">
      <c r="A948" s="7"/>
      <c r="B948" s="18"/>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x14ac:dyDescent="0.25">
      <c r="A949" s="7"/>
      <c r="B949" s="18"/>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x14ac:dyDescent="0.25">
      <c r="A950" s="7"/>
      <c r="B950" s="18"/>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x14ac:dyDescent="0.25">
      <c r="A951" s="7"/>
      <c r="B951" s="18"/>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x14ac:dyDescent="0.25">
      <c r="A952" s="7"/>
      <c r="B952" s="18"/>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x14ac:dyDescent="0.25">
      <c r="A953" s="7"/>
      <c r="B953" s="18"/>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x14ac:dyDescent="0.25">
      <c r="A954" s="7"/>
      <c r="B954" s="18"/>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x14ac:dyDescent="0.25">
      <c r="A955" s="7"/>
      <c r="B955" s="18"/>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x14ac:dyDescent="0.25">
      <c r="A956" s="7"/>
      <c r="B956" s="18"/>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x14ac:dyDescent="0.25">
      <c r="A957" s="7"/>
      <c r="B957" s="18"/>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x14ac:dyDescent="0.25">
      <c r="A958" s="7"/>
      <c r="B958" s="18"/>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x14ac:dyDescent="0.25">
      <c r="A959" s="7"/>
      <c r="B959" s="18"/>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x14ac:dyDescent="0.25">
      <c r="A960" s="7"/>
      <c r="B960" s="18"/>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x14ac:dyDescent="0.25">
      <c r="A961" s="7"/>
      <c r="B961" s="18"/>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x14ac:dyDescent="0.25">
      <c r="A962" s="7"/>
      <c r="B962" s="18"/>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x14ac:dyDescent="0.25">
      <c r="A963" s="7"/>
      <c r="B963" s="18"/>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x14ac:dyDescent="0.25">
      <c r="A964" s="7"/>
      <c r="B964" s="18"/>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x14ac:dyDescent="0.25">
      <c r="A965" s="7"/>
      <c r="B965" s="18"/>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x14ac:dyDescent="0.25">
      <c r="A966" s="7"/>
      <c r="B966" s="18"/>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x14ac:dyDescent="0.25">
      <c r="A967" s="7"/>
      <c r="B967" s="18"/>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x14ac:dyDescent="0.25">
      <c r="A968" s="7"/>
      <c r="B968" s="18"/>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x14ac:dyDescent="0.25">
      <c r="A969" s="7"/>
      <c r="B969" s="18"/>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x14ac:dyDescent="0.25">
      <c r="A970" s="7"/>
      <c r="B970" s="18"/>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x14ac:dyDescent="0.25">
      <c r="A971" s="7"/>
      <c r="B971" s="18"/>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x14ac:dyDescent="0.25">
      <c r="A972" s="7"/>
      <c r="B972" s="18"/>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x14ac:dyDescent="0.25">
      <c r="A973" s="7"/>
      <c r="B973" s="18"/>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x14ac:dyDescent="0.25">
      <c r="A974" s="7"/>
      <c r="B974" s="18"/>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x14ac:dyDescent="0.25">
      <c r="A975" s="7"/>
      <c r="B975" s="18"/>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x14ac:dyDescent="0.25">
      <c r="A976" s="7"/>
      <c r="B976" s="18"/>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x14ac:dyDescent="0.25">
      <c r="A977" s="7"/>
      <c r="B977" s="18"/>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x14ac:dyDescent="0.25">
      <c r="A978" s="7"/>
      <c r="B978" s="18"/>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x14ac:dyDescent="0.25">
      <c r="A979" s="7"/>
      <c r="B979" s="18"/>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x14ac:dyDescent="0.25">
      <c r="A980" s="7"/>
      <c r="B980" s="18"/>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x14ac:dyDescent="0.25">
      <c r="A981" s="7"/>
      <c r="B981" s="18"/>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x14ac:dyDescent="0.25">
      <c r="A982" s="7"/>
      <c r="B982" s="18"/>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x14ac:dyDescent="0.25">
      <c r="A983" s="7"/>
      <c r="B983" s="18"/>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x14ac:dyDescent="0.25">
      <c r="A984" s="7"/>
      <c r="B984" s="18"/>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x14ac:dyDescent="0.25">
      <c r="A985" s="7"/>
      <c r="B985" s="18"/>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x14ac:dyDescent="0.25">
      <c r="A986" s="7"/>
      <c r="B986" s="18"/>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x14ac:dyDescent="0.25">
      <c r="A987" s="7"/>
      <c r="B987" s="18"/>
      <c r="C987" s="7"/>
      <c r="D987" s="7"/>
      <c r="E987" s="7"/>
      <c r="F987" s="7"/>
      <c r="G987" s="7"/>
      <c r="H987" s="7"/>
      <c r="I987" s="7"/>
      <c r="J987" s="7"/>
      <c r="K987" s="7"/>
      <c r="L987" s="7"/>
      <c r="M987" s="7"/>
      <c r="N987" s="7"/>
      <c r="O987" s="7"/>
      <c r="P987" s="7"/>
      <c r="Q987" s="7"/>
      <c r="R987" s="7"/>
      <c r="S987" s="7"/>
      <c r="T987" s="7"/>
      <c r="U987" s="7"/>
      <c r="V987" s="7"/>
      <c r="W987" s="7"/>
      <c r="X987" s="7"/>
      <c r="Y987" s="7"/>
      <c r="Z987" s="7"/>
    </row>
  </sheetData>
  <customSheetViews>
    <customSheetView guid="{6A5ED10D-674E-B84B-813A-AABE6D4985FB}" scale="90">
      <selection activeCell="E31" sqref="E31"/>
      <pageMargins left="0.7" right="0.7" top="0.75" bottom="0.75" header="0.3" footer="0.3"/>
    </customSheetView>
  </customSheetViews>
  <mergeCells count="1">
    <mergeCell ref="E1:F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A. Policy Impact on Farmers</vt:lpstr>
      <vt:lpstr>B. Policy Impact on Processors</vt:lpstr>
      <vt:lpstr>C. Parameter Values</vt:lpstr>
      <vt:lpstr>Model Method</vt:lpstr>
      <vt:lpstr>Annex Contents</vt:lpstr>
      <vt:lpstr>A1. Farmers - 18% Scenario</vt:lpstr>
      <vt:lpstr>A2. 14% Scenario</vt:lpstr>
      <vt:lpstr>A3. 10% Scenario</vt:lpstr>
      <vt:lpstr>A4. 7% Scenario</vt:lpstr>
      <vt:lpstr>A5. 5% Scenario</vt:lpstr>
      <vt:lpstr>A6. 0% Scenario</vt:lpstr>
      <vt:lpstr>B1. Processors - 18% Scenario</vt:lpstr>
      <vt:lpstr>B2. 14% Scenario</vt:lpstr>
      <vt:lpstr>B3. 10% Scenario</vt:lpstr>
      <vt:lpstr>B4. 7% Scenario</vt:lpstr>
      <vt:lpstr>B5. 5% Scenario</vt:lpstr>
      <vt:lpstr>B6. 0% Scenario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Carlucci</dc:creator>
  <cp:lastModifiedBy>Kevin Carlucci</cp:lastModifiedBy>
  <dcterms:created xsi:type="dcterms:W3CDTF">2018-04-03T20:08:40Z</dcterms:created>
  <dcterms:modified xsi:type="dcterms:W3CDTF">2018-04-24T20:19:02Z</dcterms:modified>
</cp:coreProperties>
</file>